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esp\Desktop\rocketEDA\shitboxparts.com\website media\"/>
    </mc:Choice>
  </mc:AlternateContent>
  <xr:revisionPtr revIDLastSave="0" documentId="13_ncr:1_{6464EF50-4BA0-4B01-B1B8-9648B81F1591}" xr6:coauthVersionLast="47" xr6:coauthVersionMax="47" xr10:uidLastSave="{00000000-0000-0000-0000-000000000000}"/>
  <bookViews>
    <workbookView xWindow="38290" yWindow="-110" windowWidth="38620" windowHeight="21100" activeTab="1" xr2:uid="{2CF2A608-42C0-4CE8-B6F5-A342AC744262}"/>
  </bookViews>
  <sheets>
    <sheet name="Injector Static Flow Data" sheetId="5" r:id="rId1"/>
    <sheet name="8v" sheetId="9" r:id="rId2"/>
    <sheet name="9v" sheetId="11" r:id="rId3"/>
    <sheet name="10v" sheetId="10" r:id="rId4"/>
    <sheet name="11v" sheetId="16" r:id="rId5"/>
    <sheet name="12v" sheetId="12" r:id="rId6"/>
    <sheet name="14v" sheetId="13" r:id="rId7"/>
    <sheet name="16v" sheetId="14" r:id="rId8"/>
    <sheet name="18v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5" l="1"/>
  <c r="J15" i="5"/>
  <c r="J19" i="5"/>
  <c r="E15" i="16"/>
  <c r="E14" i="16"/>
  <c r="E13" i="16"/>
  <c r="E12" i="16"/>
  <c r="E11" i="16"/>
  <c r="E10" i="16"/>
  <c r="E9" i="16"/>
  <c r="E8" i="16"/>
  <c r="E7" i="16"/>
  <c r="E1" i="16"/>
  <c r="E11" i="15"/>
  <c r="E10" i="15"/>
  <c r="E9" i="15"/>
  <c r="E8" i="15"/>
  <c r="E7" i="15"/>
  <c r="E1" i="15"/>
  <c r="B1" i="15"/>
  <c r="B2" i="15" s="1"/>
  <c r="B3" i="15" s="1"/>
  <c r="E15" i="14"/>
  <c r="E14" i="14"/>
  <c r="E13" i="14"/>
  <c r="E12" i="14"/>
  <c r="E11" i="14"/>
  <c r="E10" i="14"/>
  <c r="E9" i="14"/>
  <c r="E8" i="14"/>
  <c r="E7" i="14"/>
  <c r="E1" i="14"/>
  <c r="B1" i="14"/>
  <c r="B2" i="14" s="1"/>
  <c r="B3" i="14" s="1"/>
  <c r="E15" i="13"/>
  <c r="E14" i="13"/>
  <c r="E13" i="13"/>
  <c r="E12" i="13"/>
  <c r="E11" i="13"/>
  <c r="E10" i="13"/>
  <c r="E9" i="13"/>
  <c r="E8" i="13"/>
  <c r="E7" i="13"/>
  <c r="E1" i="13" s="1"/>
  <c r="E15" i="12"/>
  <c r="E14" i="12"/>
  <c r="E13" i="12"/>
  <c r="E12" i="12"/>
  <c r="E11" i="12"/>
  <c r="E10" i="12"/>
  <c r="E9" i="12"/>
  <c r="E8" i="12"/>
  <c r="E7" i="12"/>
  <c r="B1" i="12" s="1"/>
  <c r="B2" i="12" s="1"/>
  <c r="B3" i="12" s="1"/>
  <c r="E15" i="11"/>
  <c r="E14" i="11"/>
  <c r="E13" i="11"/>
  <c r="E12" i="11"/>
  <c r="E11" i="11"/>
  <c r="E10" i="11"/>
  <c r="E9" i="11"/>
  <c r="E8" i="11"/>
  <c r="E7" i="11"/>
  <c r="E1" i="11"/>
  <c r="B1" i="11"/>
  <c r="B2" i="11" s="1"/>
  <c r="B3" i="11" s="1"/>
  <c r="E15" i="10"/>
  <c r="E14" i="10"/>
  <c r="E13" i="10"/>
  <c r="E12" i="10"/>
  <c r="E11" i="10"/>
  <c r="E10" i="10"/>
  <c r="E9" i="10"/>
  <c r="E8" i="10"/>
  <c r="E7" i="10"/>
  <c r="E1" i="10" s="1"/>
  <c r="E15" i="9"/>
  <c r="E14" i="9"/>
  <c r="E13" i="9"/>
  <c r="E12" i="9"/>
  <c r="E11" i="9"/>
  <c r="E10" i="9"/>
  <c r="E9" i="9"/>
  <c r="E8" i="9"/>
  <c r="E7" i="9"/>
  <c r="E1" i="9" s="1"/>
  <c r="H7" i="5"/>
  <c r="G19" i="5" s="1"/>
  <c r="H6" i="5"/>
  <c r="G8" i="5" s="1"/>
  <c r="F16" i="5"/>
  <c r="F17" i="5"/>
  <c r="F18" i="5"/>
  <c r="F19" i="5"/>
  <c r="F20" i="5"/>
  <c r="F21" i="5"/>
  <c r="F15" i="5"/>
  <c r="F14" i="5"/>
  <c r="F6" i="5"/>
  <c r="F7" i="5"/>
  <c r="F8" i="5"/>
  <c r="F9" i="5"/>
  <c r="F10" i="5"/>
  <c r="F11" i="5"/>
  <c r="F12" i="5"/>
  <c r="F13" i="5"/>
  <c r="B1" i="13" l="1"/>
  <c r="B2" i="13" s="1"/>
  <c r="B3" i="13" s="1"/>
  <c r="B1" i="10"/>
  <c r="B2" i="10" s="1"/>
  <c r="B3" i="10" s="1"/>
  <c r="I22" i="5"/>
  <c r="E1" i="12"/>
  <c r="B8" i="12" s="1"/>
  <c r="F8" i="12" s="1"/>
  <c r="B1" i="16"/>
  <c r="B2" i="16" s="1"/>
  <c r="B3" i="16" s="1"/>
  <c r="B11" i="16" s="1"/>
  <c r="F11" i="16" s="1"/>
  <c r="F7" i="16"/>
  <c r="B9" i="15"/>
  <c r="F9" i="15" s="1"/>
  <c r="B8" i="15"/>
  <c r="G8" i="15" s="1"/>
  <c r="B10" i="15"/>
  <c r="G10" i="15" s="1"/>
  <c r="F7" i="15"/>
  <c r="B11" i="15"/>
  <c r="F11" i="15" s="1"/>
  <c r="B11" i="14"/>
  <c r="B14" i="14"/>
  <c r="F14" i="14" s="1"/>
  <c r="B13" i="14"/>
  <c r="F13" i="14" s="1"/>
  <c r="B12" i="14"/>
  <c r="B9" i="14"/>
  <c r="B8" i="14"/>
  <c r="F8" i="14" s="1"/>
  <c r="F12" i="14"/>
  <c r="F9" i="14"/>
  <c r="B10" i="14"/>
  <c r="F10" i="14" s="1"/>
  <c r="B15" i="14"/>
  <c r="F15" i="14" s="1"/>
  <c r="F11" i="14"/>
  <c r="F7" i="14"/>
  <c r="G15" i="14" s="1"/>
  <c r="B11" i="13"/>
  <c r="B9" i="13"/>
  <c r="B8" i="13"/>
  <c r="B12" i="13"/>
  <c r="F12" i="13" s="1"/>
  <c r="B13" i="13"/>
  <c r="F13" i="13" s="1"/>
  <c r="B14" i="13"/>
  <c r="F8" i="13"/>
  <c r="F9" i="13"/>
  <c r="F10" i="13"/>
  <c r="F11" i="13"/>
  <c r="G13" i="13"/>
  <c r="F14" i="13"/>
  <c r="F15" i="13"/>
  <c r="G11" i="13"/>
  <c r="B10" i="13"/>
  <c r="G10" i="13" s="1"/>
  <c r="B15" i="13"/>
  <c r="F7" i="13"/>
  <c r="F7" i="12"/>
  <c r="B11" i="11"/>
  <c r="F11" i="11" s="1"/>
  <c r="B14" i="11"/>
  <c r="F14" i="11" s="1"/>
  <c r="B9" i="11"/>
  <c r="F9" i="11" s="1"/>
  <c r="B13" i="11"/>
  <c r="F13" i="11" s="1"/>
  <c r="B8" i="11"/>
  <c r="F8" i="11" s="1"/>
  <c r="B12" i="11"/>
  <c r="F12" i="11" s="1"/>
  <c r="B10" i="11"/>
  <c r="F10" i="11" s="1"/>
  <c r="B15" i="11"/>
  <c r="F15" i="11" s="1"/>
  <c r="F7" i="11"/>
  <c r="G8" i="11" s="1"/>
  <c r="G15" i="11"/>
  <c r="B9" i="10"/>
  <c r="F9" i="10" s="1"/>
  <c r="B8" i="10"/>
  <c r="F8" i="10" s="1"/>
  <c r="B12" i="10"/>
  <c r="F12" i="10" s="1"/>
  <c r="B13" i="10"/>
  <c r="F13" i="10" s="1"/>
  <c r="B14" i="10"/>
  <c r="F14" i="10" s="1"/>
  <c r="B11" i="10"/>
  <c r="G11" i="10" s="1"/>
  <c r="B10" i="10"/>
  <c r="G10" i="10" s="1"/>
  <c r="B15" i="10"/>
  <c r="F15" i="10" s="1"/>
  <c r="F7" i="10"/>
  <c r="G8" i="10" s="1"/>
  <c r="B1" i="9"/>
  <c r="B2" i="9" s="1"/>
  <c r="B3" i="9" s="1"/>
  <c r="B11" i="9" s="1"/>
  <c r="F11" i="9" s="1"/>
  <c r="B14" i="9"/>
  <c r="F14" i="9" s="1"/>
  <c r="B8" i="9"/>
  <c r="F8" i="9" s="1"/>
  <c r="B15" i="9"/>
  <c r="F15" i="9" s="1"/>
  <c r="B10" i="9"/>
  <c r="F7" i="9"/>
  <c r="G21" i="5"/>
  <c r="G17" i="5"/>
  <c r="G18" i="5"/>
  <c r="G16" i="5"/>
  <c r="G15" i="5"/>
  <c r="G14" i="5"/>
  <c r="G13" i="5"/>
  <c r="G12" i="5"/>
  <c r="G11" i="5"/>
  <c r="G10" i="5"/>
  <c r="G9" i="5"/>
  <c r="G6" i="5"/>
  <c r="G7" i="5"/>
  <c r="G20" i="5"/>
  <c r="G14" i="14" l="1"/>
  <c r="G8" i="14"/>
  <c r="G11" i="14"/>
  <c r="G10" i="14"/>
  <c r="G13" i="14"/>
  <c r="G8" i="13"/>
  <c r="B10" i="16"/>
  <c r="F10" i="16" s="1"/>
  <c r="B9" i="16"/>
  <c r="F9" i="16" s="1"/>
  <c r="B15" i="16"/>
  <c r="F15" i="16" s="1"/>
  <c r="B13" i="16"/>
  <c r="F13" i="16" s="1"/>
  <c r="B8" i="16"/>
  <c r="F8" i="16" s="1"/>
  <c r="B14" i="16"/>
  <c r="F14" i="16" s="1"/>
  <c r="B12" i="16"/>
  <c r="F12" i="16" s="1"/>
  <c r="G15" i="10"/>
  <c r="F10" i="10"/>
  <c r="G9" i="11"/>
  <c r="B13" i="9"/>
  <c r="F13" i="9" s="1"/>
  <c r="B12" i="9"/>
  <c r="F12" i="9" s="1"/>
  <c r="B9" i="9"/>
  <c r="F9" i="9" s="1"/>
  <c r="B10" i="12"/>
  <c r="F10" i="12" s="1"/>
  <c r="B15" i="12"/>
  <c r="F15" i="12" s="1"/>
  <c r="B11" i="12"/>
  <c r="F11" i="12" s="1"/>
  <c r="B14" i="12"/>
  <c r="F14" i="12" s="1"/>
  <c r="B12" i="12"/>
  <c r="F12" i="12" s="1"/>
  <c r="B13" i="12"/>
  <c r="B9" i="12"/>
  <c r="F9" i="12" s="1"/>
  <c r="G15" i="12"/>
  <c r="H24" i="5"/>
  <c r="I19" i="5" s="1"/>
  <c r="I15" i="5"/>
  <c r="F8" i="15"/>
  <c r="G9" i="15"/>
  <c r="G13" i="15" s="1"/>
  <c r="I28" i="5" s="1"/>
  <c r="F10" i="15"/>
  <c r="G10" i="12"/>
  <c r="G13" i="12"/>
  <c r="G11" i="12"/>
  <c r="F13" i="12"/>
  <c r="G14" i="12"/>
  <c r="G8" i="12"/>
  <c r="G8" i="16"/>
  <c r="G11" i="16"/>
  <c r="G9" i="10"/>
  <c r="G12" i="10"/>
  <c r="F11" i="10"/>
  <c r="G13" i="16"/>
  <c r="G9" i="16"/>
  <c r="G15" i="16"/>
  <c r="G10" i="16"/>
  <c r="G11" i="11"/>
  <c r="G13" i="11"/>
  <c r="G14" i="11"/>
  <c r="G11" i="15"/>
  <c r="G9" i="14"/>
  <c r="G12" i="14"/>
  <c r="G17" i="14" s="1"/>
  <c r="H28" i="5" s="1"/>
  <c r="G12" i="13"/>
  <c r="G14" i="13"/>
  <c r="G15" i="13"/>
  <c r="G9" i="13"/>
  <c r="G10" i="11"/>
  <c r="G12" i="11"/>
  <c r="G13" i="10"/>
  <c r="G14" i="10"/>
  <c r="G17" i="10"/>
  <c r="D28" i="5" s="1"/>
  <c r="G11" i="9"/>
  <c r="G10" i="9"/>
  <c r="G8" i="9"/>
  <c r="G14" i="9"/>
  <c r="G9" i="9"/>
  <c r="G15" i="9"/>
  <c r="F10" i="9"/>
  <c r="G13" i="9"/>
  <c r="G12" i="9"/>
  <c r="G12" i="16" l="1"/>
  <c r="G14" i="16"/>
  <c r="G9" i="12"/>
  <c r="G12" i="12"/>
  <c r="I21" i="5"/>
  <c r="I7" i="5"/>
  <c r="G17" i="13"/>
  <c r="G28" i="5" s="1"/>
  <c r="G17" i="12"/>
  <c r="F28" i="5" s="1"/>
  <c r="G17" i="16"/>
  <c r="E28" i="5" s="1"/>
  <c r="G17" i="11"/>
  <c r="C28" i="5" s="1"/>
  <c r="G17" i="9"/>
  <c r="B28" i="5" s="1"/>
</calcChain>
</file>

<file path=xl/sharedStrings.xml><?xml version="1.0" encoding="utf-8"?>
<sst xmlns="http://schemas.openxmlformats.org/spreadsheetml/2006/main" count="186" uniqueCount="39">
  <si>
    <t>cc/min</t>
  </si>
  <si>
    <t>cc/s</t>
  </si>
  <si>
    <t>target cc</t>
  </si>
  <si>
    <t>ncycles</t>
  </si>
  <si>
    <t>target pw (ms)</t>
  </si>
  <si>
    <t>cc/ms</t>
  </si>
  <si>
    <t>g/ml</t>
  </si>
  <si>
    <t>measured grams</t>
  </si>
  <si>
    <t>calculated cc</t>
  </si>
  <si>
    <t>tare</t>
  </si>
  <si>
    <t>req'd ms adder</t>
  </si>
  <si>
    <t>average</t>
  </si>
  <si>
    <t>Serial</t>
  </si>
  <si>
    <t>3bar</t>
  </si>
  <si>
    <t>4bar</t>
  </si>
  <si>
    <t>model</t>
  </si>
  <si>
    <t>decap</t>
  </si>
  <si>
    <t>Measured grams</t>
  </si>
  <si>
    <t>Resulting flow (CC/min)</t>
  </si>
  <si>
    <t>pressure</t>
  </si>
  <si>
    <t>yes</t>
  </si>
  <si>
    <t>0 280 158 193</t>
  </si>
  <si>
    <t>Flow test time (s)</t>
  </si>
  <si>
    <t>deviation from mean</t>
  </si>
  <si>
    <t>means</t>
  </si>
  <si>
    <t>selected mean 4b:</t>
  </si>
  <si>
    <t>average flow:</t>
  </si>
  <si>
    <t>Etched Serial</t>
  </si>
  <si>
    <t>cylinder</t>
  </si>
  <si>
    <t>Deadtimes</t>
  </si>
  <si>
    <t>8v</t>
  </si>
  <si>
    <t>9v</t>
  </si>
  <si>
    <t>10v</t>
  </si>
  <si>
    <t>11v</t>
  </si>
  <si>
    <t>12v</t>
  </si>
  <si>
    <t>14v</t>
  </si>
  <si>
    <t>16v</t>
  </si>
  <si>
    <t>18v</t>
  </si>
  <si>
    <t>Fuel 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</si>
</sst>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">
    <xf numFmtId="0" fontId="0" fillId="0" borderId="0" xfId="0"/>
    <xf numFmtId="0" fontId="1" fillId="2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03128105177592E-2"/>
          <c:y val="0.17171296296296298"/>
          <c:w val="0.87114132302245784"/>
          <c:h val="0.721258019830854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'8v'!$A$8:$A$15</c:f>
              <c:numCache>
                <c:formatCode>General</c:formatCode>
                <c:ptCount val="8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</c:numCache>
            </c:numRef>
          </c:cat>
          <c:val>
            <c:numRef>
              <c:f>'8v'!$E$8:$E$15</c:f>
              <c:numCache>
                <c:formatCode>General</c:formatCode>
                <c:ptCount val="8"/>
                <c:pt idx="0">
                  <c:v>397.60638297872339</c:v>
                </c:pt>
                <c:pt idx="1">
                  <c:v>375.13297872340428</c:v>
                </c:pt>
                <c:pt idx="2">
                  <c:v>333.64361702127661</c:v>
                </c:pt>
                <c:pt idx="3">
                  <c:v>318.08510638297872</c:v>
                </c:pt>
                <c:pt idx="4">
                  <c:v>301.32978723404256</c:v>
                </c:pt>
                <c:pt idx="5">
                  <c:v>279.52127659574472</c:v>
                </c:pt>
                <c:pt idx="6">
                  <c:v>250.13297872340425</c:v>
                </c:pt>
                <c:pt idx="7">
                  <c:v>211.30319148936172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60-4630-BD8E-E06C7E282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346704"/>
        <c:axId val="1722520304"/>
      </c:lineChart>
      <c:catAx>
        <c:axId val="11753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520304"/>
        <c:crosses val="autoZero"/>
        <c:auto val="1"/>
        <c:lblAlgn val="ctr"/>
        <c:lblOffset val="100"/>
        <c:noMultiLvlLbl val="0"/>
      </c:catAx>
      <c:valAx>
        <c:axId val="17225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3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03128105177592E-2"/>
          <c:y val="0.17171296296296298"/>
          <c:w val="0.87114132302245784"/>
          <c:h val="0.721258019830854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'9v'!$A$8:$A$15</c:f>
              <c:numCache>
                <c:formatCode>General</c:formatCode>
                <c:ptCount val="8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</c:numCache>
            </c:numRef>
          </c:cat>
          <c:val>
            <c:numRef>
              <c:f>'9v'!$E$8:$E$15</c:f>
              <c:numCache>
                <c:formatCode>General</c:formatCode>
                <c:ptCount val="8"/>
                <c:pt idx="0">
                  <c:v>413.43085106382978</c:v>
                </c:pt>
                <c:pt idx="1">
                  <c:v>397.47340425531911</c:v>
                </c:pt>
                <c:pt idx="2">
                  <c:v>366.09042553191483</c:v>
                </c:pt>
                <c:pt idx="3">
                  <c:v>355.45212765957439</c:v>
                </c:pt>
                <c:pt idx="4">
                  <c:v>342.28723404255317</c:v>
                </c:pt>
                <c:pt idx="5">
                  <c:v>326.32978723404256</c:v>
                </c:pt>
                <c:pt idx="6">
                  <c:v>303.85638297872345</c:v>
                </c:pt>
                <c:pt idx="7">
                  <c:v>271.27659574468089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8-4A4A-80ED-8FD54EB56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346704"/>
        <c:axId val="1722520304"/>
      </c:lineChart>
      <c:catAx>
        <c:axId val="11753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520304"/>
        <c:crosses val="autoZero"/>
        <c:auto val="1"/>
        <c:lblAlgn val="ctr"/>
        <c:lblOffset val="100"/>
        <c:noMultiLvlLbl val="0"/>
      </c:catAx>
      <c:valAx>
        <c:axId val="17225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3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03128105177592E-2"/>
          <c:y val="0.17171296296296298"/>
          <c:w val="0.87114132302245784"/>
          <c:h val="0.721258019830854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'10v'!$A$8:$A$15</c:f>
              <c:numCache>
                <c:formatCode>General</c:formatCode>
                <c:ptCount val="8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</c:numCache>
            </c:numRef>
          </c:cat>
          <c:val>
            <c:numRef>
              <c:f>'10v'!$E$8:$E$15</c:f>
              <c:numCache>
                <c:formatCode>General</c:formatCode>
                <c:ptCount val="8"/>
                <c:pt idx="0">
                  <c:v>424.06914893617017</c:v>
                </c:pt>
                <c:pt idx="1">
                  <c:v>410.10638297872339</c:v>
                </c:pt>
                <c:pt idx="2">
                  <c:v>383.377659574468</c:v>
                </c:pt>
                <c:pt idx="3">
                  <c:v>375.66489361702128</c:v>
                </c:pt>
                <c:pt idx="4">
                  <c:v>365.42553191489355</c:v>
                </c:pt>
                <c:pt idx="5">
                  <c:v>352.127659574468</c:v>
                </c:pt>
                <c:pt idx="6">
                  <c:v>334.44148936170217</c:v>
                </c:pt>
                <c:pt idx="7">
                  <c:v>307.71276595744683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F-4E62-95D7-09EEE4C9A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346704"/>
        <c:axId val="1722520304"/>
      </c:lineChart>
      <c:catAx>
        <c:axId val="11753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520304"/>
        <c:crosses val="autoZero"/>
        <c:auto val="1"/>
        <c:lblAlgn val="ctr"/>
        <c:lblOffset val="100"/>
        <c:noMultiLvlLbl val="0"/>
      </c:catAx>
      <c:valAx>
        <c:axId val="17225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3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03128105177592E-2"/>
          <c:y val="0.17171296296296298"/>
          <c:w val="0.87114132302245784"/>
          <c:h val="0.721258019830854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'11v'!$A$8:$A$15</c:f>
              <c:numCache>
                <c:formatCode>General</c:formatCode>
                <c:ptCount val="8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</c:numCache>
            </c:numRef>
          </c:cat>
          <c:val>
            <c:numRef>
              <c:f>'11v'!$E$8:$E$15</c:f>
              <c:numCache>
                <c:formatCode>General</c:formatCode>
                <c:ptCount val="8"/>
                <c:pt idx="0">
                  <c:v>388.43085106382983</c:v>
                </c:pt>
                <c:pt idx="1">
                  <c:v>380.58510638297878</c:v>
                </c:pt>
                <c:pt idx="2">
                  <c:v>369.5478723404255</c:v>
                </c:pt>
                <c:pt idx="3">
                  <c:v>354.78723404255311</c:v>
                </c:pt>
                <c:pt idx="4">
                  <c:v>333.64361702127661</c:v>
                </c:pt>
                <c:pt idx="5">
                  <c:v>298.13829787234044</c:v>
                </c:pt>
                <c:pt idx="6">
                  <c:v>245.61170212765958</c:v>
                </c:pt>
                <c:pt idx="7">
                  <c:v>138.031914893617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3-4EB8-835B-350C6CCD3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346704"/>
        <c:axId val="1722520304"/>
      </c:lineChart>
      <c:catAx>
        <c:axId val="11753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520304"/>
        <c:crosses val="autoZero"/>
        <c:auto val="1"/>
        <c:lblAlgn val="ctr"/>
        <c:lblOffset val="100"/>
        <c:noMultiLvlLbl val="0"/>
      </c:catAx>
      <c:valAx>
        <c:axId val="17225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3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303128105177592E-2"/>
          <c:y val="7.981656059968345E-2"/>
          <c:w val="0.87114132302245784"/>
          <c:h val="0.8131544767020465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'12v'!$A$8:$A$15</c:f>
              <c:numCache>
                <c:formatCode>General</c:formatCode>
                <c:ptCount val="8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1.8</c:v>
                </c:pt>
              </c:numCache>
            </c:numRef>
          </c:cat>
          <c:val>
            <c:numRef>
              <c:f>'12v'!$E$8:$E$15</c:f>
              <c:numCache>
                <c:formatCode>General</c:formatCode>
                <c:ptCount val="8"/>
                <c:pt idx="0">
                  <c:v>352.127659574468</c:v>
                </c:pt>
                <c:pt idx="1">
                  <c:v>340.15957446808511</c:v>
                </c:pt>
                <c:pt idx="2">
                  <c:v>323.00531914893617</c:v>
                </c:pt>
                <c:pt idx="3">
                  <c:v>303.45744680851067</c:v>
                </c:pt>
                <c:pt idx="4">
                  <c:v>277.79255319148939</c:v>
                </c:pt>
                <c:pt idx="5">
                  <c:v>239.89361702127661</c:v>
                </c:pt>
                <c:pt idx="6">
                  <c:v>187.36702127659575</c:v>
                </c:pt>
                <c:pt idx="7">
                  <c:v>161.70212765957447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3C-4AB0-A6CD-4AE7260A8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346704"/>
        <c:axId val="1722520304"/>
      </c:lineChart>
      <c:catAx>
        <c:axId val="11753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520304"/>
        <c:crosses val="autoZero"/>
        <c:auto val="1"/>
        <c:lblAlgn val="ctr"/>
        <c:lblOffset val="100"/>
        <c:noMultiLvlLbl val="0"/>
      </c:catAx>
      <c:valAx>
        <c:axId val="17225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3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03128105177592E-2"/>
          <c:y val="0.17171296296296298"/>
          <c:w val="0.87114132302245784"/>
          <c:h val="0.721258019830854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'14v'!$A$8:$A$15</c:f>
              <c:numCache>
                <c:formatCode>General</c:formatCode>
                <c:ptCount val="8"/>
                <c:pt idx="0">
                  <c:v>2</c:v>
                </c:pt>
                <c:pt idx="1">
                  <c:v>1.8</c:v>
                </c:pt>
                <c:pt idx="2">
                  <c:v>1.6</c:v>
                </c:pt>
                <c:pt idx="3">
                  <c:v>1.4</c:v>
                </c:pt>
                <c:pt idx="4">
                  <c:v>1.35</c:v>
                </c:pt>
                <c:pt idx="5">
                  <c:v>1.3</c:v>
                </c:pt>
                <c:pt idx="6">
                  <c:v>1.25</c:v>
                </c:pt>
                <c:pt idx="7">
                  <c:v>1.2</c:v>
                </c:pt>
              </c:numCache>
            </c:numRef>
          </c:cat>
          <c:val>
            <c:numRef>
              <c:f>'14v'!$E$8:$E$15</c:f>
              <c:numCache>
                <c:formatCode>General</c:formatCode>
                <c:ptCount val="8"/>
                <c:pt idx="0">
                  <c:v>249.46808510638297</c:v>
                </c:pt>
                <c:pt idx="1">
                  <c:v>231.38297872340431</c:v>
                </c:pt>
                <c:pt idx="2">
                  <c:v>203.05851063829789</c:v>
                </c:pt>
                <c:pt idx="3">
                  <c:v>171.54255319148939</c:v>
                </c:pt>
                <c:pt idx="4">
                  <c:v>163.69680851063828</c:v>
                </c:pt>
                <c:pt idx="5">
                  <c:v>156.78191489361703</c:v>
                </c:pt>
                <c:pt idx="6">
                  <c:v>142.68617021276594</c:v>
                </c:pt>
                <c:pt idx="7">
                  <c:v>116.62234042553193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C-4400-95DE-5DAF69655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346704"/>
        <c:axId val="1722520304"/>
      </c:lineChart>
      <c:catAx>
        <c:axId val="11753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520304"/>
        <c:crosses val="autoZero"/>
        <c:auto val="1"/>
        <c:lblAlgn val="ctr"/>
        <c:lblOffset val="100"/>
        <c:noMultiLvlLbl val="0"/>
      </c:catAx>
      <c:valAx>
        <c:axId val="17225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3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03128105177592E-2"/>
          <c:y val="0.17171296296296298"/>
          <c:w val="0.87114132302245784"/>
          <c:h val="0.721258019830854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'16v'!$A$8:$A$15</c:f>
              <c:numCache>
                <c:formatCode>General</c:formatCode>
                <c:ptCount val="8"/>
                <c:pt idx="0">
                  <c:v>2</c:v>
                </c:pt>
                <c:pt idx="1">
                  <c:v>1.8</c:v>
                </c:pt>
                <c:pt idx="2">
                  <c:v>1.6</c:v>
                </c:pt>
                <c:pt idx="3">
                  <c:v>1.4</c:v>
                </c:pt>
                <c:pt idx="4">
                  <c:v>1.35</c:v>
                </c:pt>
                <c:pt idx="5">
                  <c:v>1.3</c:v>
                </c:pt>
                <c:pt idx="6">
                  <c:v>1.25</c:v>
                </c:pt>
                <c:pt idx="7">
                  <c:v>1.2</c:v>
                </c:pt>
              </c:numCache>
            </c:numRef>
          </c:cat>
          <c:val>
            <c:numRef>
              <c:f>'16v'!$E$8:$E$15</c:f>
              <c:numCache>
                <c:formatCode>General</c:formatCode>
                <c:ptCount val="8"/>
                <c:pt idx="0">
                  <c:v>292.68617021276594</c:v>
                </c:pt>
                <c:pt idx="1">
                  <c:v>278.85638297872345</c:v>
                </c:pt>
                <c:pt idx="2">
                  <c:v>256.38297872340422</c:v>
                </c:pt>
                <c:pt idx="3">
                  <c:v>232.18085106382978</c:v>
                </c:pt>
                <c:pt idx="4">
                  <c:v>229.25531914893617</c:v>
                </c:pt>
                <c:pt idx="5">
                  <c:v>220.47872340425531</c:v>
                </c:pt>
                <c:pt idx="6">
                  <c:v>217.28723404255319</c:v>
                </c:pt>
                <c:pt idx="7">
                  <c:v>199.7340425531915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8-4B97-9AE1-9528B4607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346704"/>
        <c:axId val="1722520304"/>
      </c:lineChart>
      <c:catAx>
        <c:axId val="11753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520304"/>
        <c:crosses val="autoZero"/>
        <c:auto val="1"/>
        <c:lblAlgn val="ctr"/>
        <c:lblOffset val="100"/>
        <c:noMultiLvlLbl val="0"/>
      </c:catAx>
      <c:valAx>
        <c:axId val="17225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3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03128105177592E-2"/>
          <c:y val="0.17171296296296298"/>
          <c:w val="0.87114132302245784"/>
          <c:h val="0.721258019830854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'18v'!$A$8:$A$11</c:f>
              <c:numCache>
                <c:formatCode>General</c:formatCode>
                <c:ptCount val="4"/>
                <c:pt idx="0">
                  <c:v>1.6</c:v>
                </c:pt>
                <c:pt idx="1">
                  <c:v>1.4</c:v>
                </c:pt>
                <c:pt idx="2">
                  <c:v>1.3</c:v>
                </c:pt>
                <c:pt idx="3">
                  <c:v>1.2</c:v>
                </c:pt>
              </c:numCache>
            </c:numRef>
          </c:cat>
          <c:val>
            <c:numRef>
              <c:f>'18v'!$E$8:$E$11</c:f>
              <c:numCache>
                <c:formatCode>General</c:formatCode>
                <c:ptCount val="4"/>
                <c:pt idx="0">
                  <c:v>297.73936170212767</c:v>
                </c:pt>
                <c:pt idx="1">
                  <c:v>278.32446808510633</c:v>
                </c:pt>
                <c:pt idx="2">
                  <c:v>267.15425531914894</c:v>
                </c:pt>
                <c:pt idx="3">
                  <c:v>254.12234042553192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EE-435F-B7A0-5336A018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5346704"/>
        <c:axId val="1722520304"/>
      </c:lineChart>
      <c:catAx>
        <c:axId val="117534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520304"/>
        <c:crosses val="autoZero"/>
        <c:auto val="1"/>
        <c:lblAlgn val="ctr"/>
        <c:lblOffset val="100"/>
        <c:noMultiLvlLbl val="0"/>
      </c:catAx>
      <c:valAx>
        <c:axId val="17225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34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235086</xdr:colOff>
      <xdr:row>2</xdr:row>
      <xdr:rowOff>25399</xdr:rowOff>
    </xdr:from>
    <xdr:to>
      <xdr:col>17</xdr:col>
      <xdr:colOff>140513</xdr:colOff>
      <xdr:row>15</xdr:row>
      <xdr:rowOff>124297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CF37DC-D7FB-4888-8D27-064990044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235086</xdr:colOff>
      <xdr:row>2</xdr:row>
      <xdr:rowOff>25399</xdr:rowOff>
    </xdr:from>
    <xdr:to>
      <xdr:col>17</xdr:col>
      <xdr:colOff>140513</xdr:colOff>
      <xdr:row>15</xdr:row>
      <xdr:rowOff>124297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9AF15F-98DA-4689-844F-C5A95BE38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235086</xdr:colOff>
      <xdr:row>2</xdr:row>
      <xdr:rowOff>25399</xdr:rowOff>
    </xdr:from>
    <xdr:to>
      <xdr:col>17</xdr:col>
      <xdr:colOff>140513</xdr:colOff>
      <xdr:row>15</xdr:row>
      <xdr:rowOff>124297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450AFE-FD23-4C41-82B1-B337EFE61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72959</xdr:colOff>
      <xdr:row>2</xdr:row>
      <xdr:rowOff>74036</xdr:rowOff>
    </xdr:from>
    <xdr:to>
      <xdr:col>15</xdr:col>
      <xdr:colOff>589067</xdr:colOff>
      <xdr:row>15</xdr:row>
      <xdr:rowOff>172934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944590-F2E0-4296-9A96-625CD8386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251297</xdr:colOff>
      <xdr:row>4</xdr:row>
      <xdr:rowOff>76739</xdr:rowOff>
    </xdr:from>
    <xdr:to>
      <xdr:col>15</xdr:col>
      <xdr:colOff>156725</xdr:colOff>
      <xdr:row>17</xdr:row>
      <xdr:rowOff>175637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8E53C7-BEA7-48A1-9EC1-379A9554E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235086</xdr:colOff>
      <xdr:row>2</xdr:row>
      <xdr:rowOff>25399</xdr:rowOff>
    </xdr:from>
    <xdr:to>
      <xdr:col>17</xdr:col>
      <xdr:colOff>140513</xdr:colOff>
      <xdr:row>15</xdr:row>
      <xdr:rowOff>124297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8FEFE7-20F2-4DE9-8D33-4FFE88DAC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235086</xdr:colOff>
      <xdr:row>2</xdr:row>
      <xdr:rowOff>25399</xdr:rowOff>
    </xdr:from>
    <xdr:to>
      <xdr:col>17</xdr:col>
      <xdr:colOff>140513</xdr:colOff>
      <xdr:row>15</xdr:row>
      <xdr:rowOff>124297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F4E7B0-DA3D-4033-BC7A-7BEA07765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235086</xdr:colOff>
      <xdr:row>2</xdr:row>
      <xdr:rowOff>25399</xdr:rowOff>
    </xdr:from>
    <xdr:to>
      <xdr:col>17</xdr:col>
      <xdr:colOff>140513</xdr:colOff>
      <xdr:row>11</xdr:row>
      <xdr:rowOff>124297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7528F1-CC90-487F-95E0-8145CBB5A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D04B-2192-47BE-99BB-780A5768BCD4}">
  <dimension ref="A1:L28"/>
  <sheetViews>
    <sheetView zoomScale="220" zoomScaleNormal="220" workbookViewId="0">
      <selection activeCell="B22" sqref="B22"/>
    </sheetView>
  </sheetViews>
  <sheetFormatPr defaultRowHeight="14.5" x14ac:dyDescent="0.35"/>
  <cols>
    <col min="1" max="1" width="9.6328125" bestFit="1" customWidth="1"/>
    <col min="3" max="3" width="14.7265625" bestFit="1" customWidth="1"/>
    <col min="5" max="5" width="14.26953125" bestFit="1" customWidth="1"/>
    <col min="6" max="6" width="19.90625" bestFit="1" customWidth="1"/>
    <col min="7" max="7" width="17.36328125" bestFit="1" customWidth="1"/>
    <col min="9" max="9" width="14.08984375" bestFit="1" customWidth="1"/>
    <col min="10" max="10" width="11.1796875" bestFit="1" customWidth="1"/>
  </cols>
  <sheetData>
    <row r="1" spans="1:12" x14ac:dyDescent="0.35">
      <c r="C1" t="s">
        <v>22</v>
      </c>
      <c r="D1">
        <v>25</v>
      </c>
      <c r="F1" t="s">
        <v>6</v>
      </c>
      <c r="G1" s="1">
        <v>0.752</v>
      </c>
      <c r="I1" t="s">
        <v>15</v>
      </c>
      <c r="J1" t="s">
        <v>21</v>
      </c>
      <c r="K1" t="s">
        <v>16</v>
      </c>
      <c r="L1" t="s">
        <v>20</v>
      </c>
    </row>
    <row r="2" spans="1:12" x14ac:dyDescent="0.35">
      <c r="F2" t="s">
        <v>9</v>
      </c>
      <c r="G2" s="1">
        <v>197.1</v>
      </c>
    </row>
    <row r="4" spans="1:12" x14ac:dyDescent="0.35">
      <c r="E4" t="s">
        <v>17</v>
      </c>
      <c r="F4" t="s">
        <v>18</v>
      </c>
    </row>
    <row r="5" spans="1:12" x14ac:dyDescent="0.35">
      <c r="A5" t="s">
        <v>28</v>
      </c>
      <c r="B5" t="s">
        <v>27</v>
      </c>
      <c r="D5" t="s">
        <v>12</v>
      </c>
      <c r="G5" t="s">
        <v>23</v>
      </c>
      <c r="H5" t="s">
        <v>24</v>
      </c>
      <c r="J5" t="s">
        <v>38</v>
      </c>
    </row>
    <row r="6" spans="1:12" s="1" customFormat="1" x14ac:dyDescent="0.35">
      <c r="A6" s="1">
        <v>1</v>
      </c>
      <c r="B6" s="1">
        <v>102728</v>
      </c>
      <c r="C6" s="1" t="s">
        <v>13</v>
      </c>
      <c r="D6" s="1">
        <v>1</v>
      </c>
      <c r="E6" s="1">
        <v>442.2</v>
      </c>
      <c r="F6" s="1">
        <f t="shared" ref="F6:F21" si="0">((E6-$G$2)/$G$1)*(60/$D$1)</f>
        <v>782.23404255319144</v>
      </c>
      <c r="G6" s="1">
        <f>E6/$H$6</f>
        <v>1.0224277456647399</v>
      </c>
      <c r="H6" s="1">
        <f>AVERAGE(E6,E8,E10,E12,E14,E16,E18,E20)</f>
        <v>432.5</v>
      </c>
    </row>
    <row r="7" spans="1:12" s="1" customFormat="1" x14ac:dyDescent="0.35">
      <c r="C7" s="1" t="s">
        <v>14</v>
      </c>
      <c r="D7" s="1">
        <v>1</v>
      </c>
      <c r="E7" s="1">
        <v>489.9</v>
      </c>
      <c r="F7" s="1">
        <f t="shared" si="0"/>
        <v>934.46808510638277</v>
      </c>
      <c r="G7" s="1">
        <f>E7/$H$7</f>
        <v>1.0280408152558822</v>
      </c>
      <c r="H7" s="1">
        <f>AVERAGE(E7,E9,E11,E13,E15,E17,E19,E21)</f>
        <v>476.53750000000002</v>
      </c>
      <c r="I7" s="1">
        <f>G7/$H$24</f>
        <v>1.0037391794293911</v>
      </c>
      <c r="J7" s="1">
        <v>1</v>
      </c>
    </row>
    <row r="8" spans="1:12" x14ac:dyDescent="0.35">
      <c r="B8">
        <v>102619</v>
      </c>
      <c r="C8" t="s">
        <v>13</v>
      </c>
      <c r="D8">
        <v>2</v>
      </c>
      <c r="E8">
        <v>417.7</v>
      </c>
      <c r="F8">
        <f t="shared" si="0"/>
        <v>704.04255319148933</v>
      </c>
      <c r="G8">
        <f t="shared" ref="G8" si="1">E8/$H$6</f>
        <v>0.96578034682080927</v>
      </c>
    </row>
    <row r="9" spans="1:12" x14ac:dyDescent="0.35">
      <c r="C9" t="s">
        <v>14</v>
      </c>
      <c r="D9">
        <v>2</v>
      </c>
      <c r="E9">
        <v>459.3</v>
      </c>
      <c r="F9">
        <f t="shared" si="0"/>
        <v>836.808510638298</v>
      </c>
      <c r="G9">
        <f t="shared" ref="G9" si="2">E9/$H$7</f>
        <v>0.96382761062875433</v>
      </c>
    </row>
    <row r="10" spans="1:12" x14ac:dyDescent="0.35">
      <c r="B10">
        <v>61534</v>
      </c>
      <c r="C10" t="s">
        <v>13</v>
      </c>
      <c r="D10">
        <v>3</v>
      </c>
      <c r="E10">
        <v>413</v>
      </c>
      <c r="F10">
        <f t="shared" si="0"/>
        <v>689.04255319148933</v>
      </c>
      <c r="G10">
        <f t="shared" ref="G10" si="3">E10/$H$6</f>
        <v>0.95491329479768783</v>
      </c>
    </row>
    <row r="11" spans="1:12" x14ac:dyDescent="0.35">
      <c r="C11" t="s">
        <v>14</v>
      </c>
      <c r="D11">
        <v>3</v>
      </c>
      <c r="E11">
        <v>453.4</v>
      </c>
      <c r="F11">
        <f t="shared" si="0"/>
        <v>817.97872340425522</v>
      </c>
      <c r="G11">
        <f t="shared" ref="G11" si="4">E11/$H$7</f>
        <v>0.95144663326600731</v>
      </c>
    </row>
    <row r="12" spans="1:12" x14ac:dyDescent="0.35">
      <c r="B12">
        <v>102739</v>
      </c>
      <c r="C12" t="s">
        <v>13</v>
      </c>
      <c r="D12">
        <v>4</v>
      </c>
      <c r="E12">
        <v>440.5</v>
      </c>
      <c r="F12">
        <f t="shared" si="0"/>
        <v>776.80851063829789</v>
      </c>
      <c r="G12">
        <f t="shared" ref="G12" si="5">E12/$H$6</f>
        <v>1.0184971098265896</v>
      </c>
    </row>
    <row r="13" spans="1:12" x14ac:dyDescent="0.35">
      <c r="C13" t="s">
        <v>14</v>
      </c>
      <c r="D13">
        <v>4</v>
      </c>
      <c r="E13">
        <v>484.3</v>
      </c>
      <c r="F13">
        <f t="shared" si="0"/>
        <v>916.59574468085123</v>
      </c>
      <c r="G13">
        <f t="shared" ref="G13" si="6">E13/$H$7</f>
        <v>1.0162893791149699</v>
      </c>
    </row>
    <row r="14" spans="1:12" x14ac:dyDescent="0.35">
      <c r="A14">
        <v>2</v>
      </c>
      <c r="B14">
        <v>102734</v>
      </c>
      <c r="C14" s="1" t="s">
        <v>13</v>
      </c>
      <c r="D14" s="1">
        <v>5</v>
      </c>
      <c r="E14" s="1">
        <v>442.5</v>
      </c>
      <c r="F14" s="1">
        <f t="shared" si="0"/>
        <v>783.19148936170211</v>
      </c>
      <c r="G14" s="1">
        <f t="shared" ref="G14" si="7">E14/$H$6</f>
        <v>1.023121387283237</v>
      </c>
      <c r="H14" s="1"/>
      <c r="I14" s="1"/>
    </row>
    <row r="15" spans="1:12" x14ac:dyDescent="0.35">
      <c r="C15" s="1" t="s">
        <v>14</v>
      </c>
      <c r="D15" s="1">
        <v>5</v>
      </c>
      <c r="E15" s="1">
        <v>488.7</v>
      </c>
      <c r="F15" s="1">
        <f t="shared" si="0"/>
        <v>930.63829787234044</v>
      </c>
      <c r="G15" s="1">
        <f t="shared" ref="G15" si="8">E15/$H$7</f>
        <v>1.025522650368544</v>
      </c>
      <c r="H15" s="1"/>
      <c r="I15" s="1">
        <f>G15/$H$24</f>
        <v>1.0012805409004766</v>
      </c>
      <c r="J15">
        <f>F7/F15</f>
        <v>1.0041152263374482</v>
      </c>
    </row>
    <row r="16" spans="1:12" x14ac:dyDescent="0.35">
      <c r="B16">
        <v>102624</v>
      </c>
      <c r="C16" t="s">
        <v>13</v>
      </c>
      <c r="D16">
        <v>6</v>
      </c>
      <c r="E16">
        <v>424.5</v>
      </c>
      <c r="F16">
        <f t="shared" si="0"/>
        <v>725.74468085106389</v>
      </c>
      <c r="G16">
        <f t="shared" ref="G16" si="9">E16/$H$6</f>
        <v>0.98150289017341041</v>
      </c>
    </row>
    <row r="17" spans="1:10" x14ac:dyDescent="0.35">
      <c r="C17" t="s">
        <v>14</v>
      </c>
      <c r="D17">
        <v>6</v>
      </c>
      <c r="E17">
        <v>463</v>
      </c>
      <c r="F17">
        <f t="shared" si="0"/>
        <v>848.61702127659566</v>
      </c>
      <c r="G17">
        <f t="shared" ref="G17" si="10">E17/$H$7</f>
        <v>0.97159195236471418</v>
      </c>
    </row>
    <row r="18" spans="1:10" s="1" customFormat="1" x14ac:dyDescent="0.35">
      <c r="A18" s="1">
        <v>3</v>
      </c>
      <c r="B18" s="1">
        <v>102656</v>
      </c>
      <c r="C18" s="1" t="s">
        <v>13</v>
      </c>
      <c r="D18" s="1">
        <v>7</v>
      </c>
      <c r="E18" s="1">
        <v>439.7</v>
      </c>
      <c r="F18" s="1">
        <f t="shared" si="0"/>
        <v>774.25531914893611</v>
      </c>
      <c r="G18" s="1">
        <f t="shared" ref="G18" si="11">E18/$H$6</f>
        <v>1.0166473988439306</v>
      </c>
    </row>
    <row r="19" spans="1:10" s="1" customFormat="1" x14ac:dyDescent="0.35">
      <c r="C19" s="1" t="s">
        <v>14</v>
      </c>
      <c r="D19" s="1">
        <v>7</v>
      </c>
      <c r="E19" s="1">
        <v>487.3</v>
      </c>
      <c r="F19" s="1">
        <f t="shared" si="0"/>
        <v>926.17021276595756</v>
      </c>
      <c r="G19" s="1">
        <f t="shared" ref="G19" si="12">E19/$H$7</f>
        <v>1.0225847913333159</v>
      </c>
      <c r="I19" s="1">
        <f>G19/$H$24</f>
        <v>0.99841212928340961</v>
      </c>
      <c r="J19" s="1">
        <f>F7/F19</f>
        <v>1.0089593383873188</v>
      </c>
    </row>
    <row r="20" spans="1:10" s="1" customFormat="1" x14ac:dyDescent="0.35">
      <c r="A20" s="1">
        <v>4</v>
      </c>
      <c r="B20" s="1">
        <v>102703</v>
      </c>
      <c r="C20" s="1" t="s">
        <v>13</v>
      </c>
      <c r="D20" s="1">
        <v>8</v>
      </c>
      <c r="E20" s="1">
        <v>439.9</v>
      </c>
      <c r="F20" s="1">
        <f t="shared" si="0"/>
        <v>774.89361702127655</v>
      </c>
      <c r="G20" s="1">
        <f t="shared" ref="G20" si="13">E20/$H$6</f>
        <v>1.0171098265895953</v>
      </c>
    </row>
    <row r="21" spans="1:10" s="1" customFormat="1" x14ac:dyDescent="0.35">
      <c r="C21" s="1" t="s">
        <v>14</v>
      </c>
      <c r="D21" s="1">
        <v>8</v>
      </c>
      <c r="E21" s="1">
        <v>486.4</v>
      </c>
      <c r="F21" s="1">
        <f t="shared" si="0"/>
        <v>923.29787234042533</v>
      </c>
      <c r="G21" s="1">
        <f t="shared" ref="G21" si="14">E21/$H$7</f>
        <v>1.0206961676678119</v>
      </c>
      <c r="I21" s="1">
        <f>G21/$H$24</f>
        <v>0.99656815038672342</v>
      </c>
      <c r="J21" s="1">
        <f>F7/F21</f>
        <v>1.012098167991704</v>
      </c>
    </row>
    <row r="22" spans="1:10" x14ac:dyDescent="0.35">
      <c r="H22" t="s">
        <v>26</v>
      </c>
      <c r="I22">
        <f>AVERAGE(F21,F19,F15,F7)</f>
        <v>928.64361702127655</v>
      </c>
    </row>
    <row r="24" spans="1:10" x14ac:dyDescent="0.35">
      <c r="G24" t="s">
        <v>25</v>
      </c>
      <c r="H24">
        <f>AVERAGE(G21,G19,G15,G7)</f>
        <v>1.0242111061563883</v>
      </c>
    </row>
    <row r="27" spans="1:10" x14ac:dyDescent="0.35">
      <c r="A27" t="s">
        <v>29</v>
      </c>
      <c r="B27" t="s">
        <v>30</v>
      </c>
      <c r="C27" t="s">
        <v>31</v>
      </c>
      <c r="D27" t="s">
        <v>32</v>
      </c>
      <c r="E27" t="s">
        <v>33</v>
      </c>
      <c r="F27" t="s">
        <v>34</v>
      </c>
      <c r="G27" t="s">
        <v>35</v>
      </c>
      <c r="H27" t="s">
        <v>36</v>
      </c>
      <c r="I27" t="s">
        <v>37</v>
      </c>
    </row>
    <row r="28" spans="1:10" x14ac:dyDescent="0.35">
      <c r="B28">
        <f>'8v'!G17</f>
        <v>2.7328577375620888</v>
      </c>
      <c r="C28">
        <f>'9v'!G17</f>
        <v>2.0280195546735449</v>
      </c>
      <c r="D28">
        <f>'10v'!G17</f>
        <v>1.6229440521263832</v>
      </c>
      <c r="E28">
        <f>'11v'!G17</f>
        <v>1.3824610874700849</v>
      </c>
      <c r="F28">
        <f>'12v'!G17</f>
        <v>1.1798756135620416</v>
      </c>
      <c r="G28">
        <f>'14v'!G17</f>
        <v>0.88235009622703764</v>
      </c>
      <c r="H28">
        <f>'16v'!G17</f>
        <v>0.69010635851644131</v>
      </c>
      <c r="I28">
        <f>'18v'!G13</f>
        <v>0.54859985749249784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3DF0-199C-46BD-91AE-5D785AA98EF6}">
  <dimension ref="A1:H17"/>
  <sheetViews>
    <sheetView tabSelected="1" zoomScale="235" zoomScaleNormal="235" workbookViewId="0">
      <selection activeCell="C21" sqref="C21"/>
    </sheetView>
  </sheetViews>
  <sheetFormatPr defaultRowHeight="14.5" x14ac:dyDescent="0.35"/>
  <cols>
    <col min="1" max="1" width="12.36328125" bestFit="1" customWidth="1"/>
    <col min="4" max="4" width="14.36328125" bestFit="1" customWidth="1"/>
    <col min="5" max="5" width="12.453125" bestFit="1" customWidth="1"/>
    <col min="7" max="7" width="12.6328125" bestFit="1" customWidth="1"/>
  </cols>
  <sheetData>
    <row r="1" spans="1:8" x14ac:dyDescent="0.35">
      <c r="A1" t="s">
        <v>0</v>
      </c>
      <c r="B1">
        <f>(E7/(A7/1000))*60</f>
        <v>918.61702127659566</v>
      </c>
      <c r="D1" t="s">
        <v>2</v>
      </c>
      <c r="E1" s="1">
        <f>E7</f>
        <v>459.30851063829783</v>
      </c>
      <c r="G1" t="s">
        <v>19</v>
      </c>
      <c r="H1" t="s">
        <v>14</v>
      </c>
    </row>
    <row r="2" spans="1:8" x14ac:dyDescent="0.35">
      <c r="A2" t="s">
        <v>1</v>
      </c>
      <c r="B2">
        <f>B1/60</f>
        <v>15.310283687943262</v>
      </c>
      <c r="D2" t="s">
        <v>6</v>
      </c>
      <c r="E2" s="1">
        <v>0.752</v>
      </c>
      <c r="G2" t="s">
        <v>15</v>
      </c>
      <c r="H2" t="s">
        <v>21</v>
      </c>
    </row>
    <row r="3" spans="1:8" x14ac:dyDescent="0.35">
      <c r="A3" t="s">
        <v>5</v>
      </c>
      <c r="B3">
        <f>B2/1000</f>
        <v>1.5310283687943262E-2</v>
      </c>
      <c r="D3" t="s">
        <v>9</v>
      </c>
      <c r="E3" s="1">
        <v>197.1</v>
      </c>
      <c r="G3" t="s">
        <v>12</v>
      </c>
      <c r="H3">
        <v>7</v>
      </c>
    </row>
    <row r="6" spans="1:8" x14ac:dyDescent="0.35">
      <c r="A6" t="s">
        <v>4</v>
      </c>
      <c r="B6" t="s">
        <v>3</v>
      </c>
      <c r="D6" t="s">
        <v>7</v>
      </c>
      <c r="E6" t="s">
        <v>8</v>
      </c>
      <c r="F6" t="s">
        <v>5</v>
      </c>
      <c r="G6" t="s">
        <v>10</v>
      </c>
    </row>
    <row r="7" spans="1:8" x14ac:dyDescent="0.35">
      <c r="A7">
        <v>30000</v>
      </c>
      <c r="B7">
        <v>1</v>
      </c>
      <c r="D7">
        <v>542.5</v>
      </c>
      <c r="E7">
        <f>($D7-$E$3)/$E$2</f>
        <v>459.30851063829783</v>
      </c>
      <c r="F7">
        <f>E7/(A7*B7)</f>
        <v>1.5310283687943261E-2</v>
      </c>
    </row>
    <row r="8" spans="1:8" x14ac:dyDescent="0.35">
      <c r="A8" s="1">
        <v>20</v>
      </c>
      <c r="B8">
        <f t="shared" ref="B8:B15" si="0">MROUND(($E$1/$B$3)/$A8,1)</f>
        <v>1500</v>
      </c>
      <c r="D8" s="1">
        <v>496.1</v>
      </c>
      <c r="E8">
        <f t="shared" ref="E8:E15" si="1">($D8-$E$3)/$E$2</f>
        <v>397.60638297872339</v>
      </c>
      <c r="F8">
        <f t="shared" ref="F8:F15" si="2">E8/(A8*B8)</f>
        <v>1.325354609929078E-2</v>
      </c>
      <c r="G8">
        <f>(($E$7-$E8)/$F$7)/$B8</f>
        <v>2.6867400115807754</v>
      </c>
    </row>
    <row r="9" spans="1:8" x14ac:dyDescent="0.35">
      <c r="A9" s="1">
        <v>15</v>
      </c>
      <c r="B9">
        <f t="shared" si="0"/>
        <v>2000</v>
      </c>
      <c r="D9" s="1">
        <v>479.2</v>
      </c>
      <c r="E9">
        <f t="shared" si="1"/>
        <v>375.13297872340428</v>
      </c>
      <c r="F9">
        <f t="shared" si="2"/>
        <v>1.2504432624113476E-2</v>
      </c>
      <c r="G9">
        <f t="shared" ref="G9:G15" si="3">(($E$7-$E9)/$F$7)/$B9</f>
        <v>2.7489866821076996</v>
      </c>
    </row>
    <row r="10" spans="1:8" x14ac:dyDescent="0.35">
      <c r="A10" s="1">
        <v>10</v>
      </c>
      <c r="B10">
        <f t="shared" si="0"/>
        <v>3000</v>
      </c>
      <c r="D10" s="1">
        <v>448</v>
      </c>
      <c r="E10">
        <f t="shared" si="1"/>
        <v>333.64361702127661</v>
      </c>
      <c r="F10">
        <f t="shared" si="2"/>
        <v>1.1121453900709221E-2</v>
      </c>
      <c r="G10">
        <f t="shared" si="3"/>
        <v>2.7359583092067163</v>
      </c>
    </row>
    <row r="11" spans="1:8" x14ac:dyDescent="0.35">
      <c r="A11" s="1">
        <v>9</v>
      </c>
      <c r="B11">
        <f t="shared" si="0"/>
        <v>3333</v>
      </c>
      <c r="D11" s="1">
        <v>436.3</v>
      </c>
      <c r="E11">
        <f t="shared" si="1"/>
        <v>318.08510638297872</v>
      </c>
      <c r="F11">
        <f t="shared" si="2"/>
        <v>1.0603897269159539E-2</v>
      </c>
      <c r="G11">
        <f t="shared" si="3"/>
        <v>2.7675031544845274</v>
      </c>
    </row>
    <row r="12" spans="1:8" x14ac:dyDescent="0.35">
      <c r="A12" s="1">
        <v>8</v>
      </c>
      <c r="B12">
        <f t="shared" si="0"/>
        <v>3750</v>
      </c>
      <c r="D12" s="1">
        <v>423.7</v>
      </c>
      <c r="E12">
        <f t="shared" si="1"/>
        <v>301.32978723404256</v>
      </c>
      <c r="F12">
        <f t="shared" si="2"/>
        <v>1.0044326241134752E-2</v>
      </c>
      <c r="G12">
        <f t="shared" si="3"/>
        <v>2.7515923566878975</v>
      </c>
    </row>
    <row r="13" spans="1:8" x14ac:dyDescent="0.35">
      <c r="A13" s="1">
        <v>7</v>
      </c>
      <c r="B13">
        <f t="shared" si="0"/>
        <v>4286</v>
      </c>
      <c r="D13" s="1">
        <v>407.3</v>
      </c>
      <c r="E13">
        <f t="shared" si="1"/>
        <v>279.52127659574472</v>
      </c>
      <c r="F13">
        <f t="shared" si="2"/>
        <v>9.3167547695401885E-3</v>
      </c>
      <c r="G13">
        <f t="shared" si="3"/>
        <v>2.7398289255142103</v>
      </c>
    </row>
    <row r="14" spans="1:8" x14ac:dyDescent="0.35">
      <c r="A14" s="1">
        <v>6</v>
      </c>
      <c r="B14">
        <f t="shared" si="0"/>
        <v>5000</v>
      </c>
      <c r="D14" s="1">
        <v>385.2</v>
      </c>
      <c r="E14">
        <f t="shared" si="1"/>
        <v>250.13297872340425</v>
      </c>
      <c r="F14">
        <f t="shared" si="2"/>
        <v>8.3377659574468081E-3</v>
      </c>
      <c r="G14">
        <f t="shared" si="3"/>
        <v>2.7324840764331211</v>
      </c>
    </row>
    <row r="15" spans="1:8" x14ac:dyDescent="0.35">
      <c r="A15" s="1">
        <v>5</v>
      </c>
      <c r="B15">
        <f t="shared" si="0"/>
        <v>6000</v>
      </c>
      <c r="D15" s="1">
        <v>356</v>
      </c>
      <c r="E15">
        <f t="shared" si="1"/>
        <v>211.30319148936172</v>
      </c>
      <c r="F15">
        <f t="shared" si="2"/>
        <v>7.0434397163120577E-3</v>
      </c>
      <c r="G15">
        <f t="shared" si="3"/>
        <v>2.6997683844817599</v>
      </c>
    </row>
    <row r="17" spans="6:7" x14ac:dyDescent="0.35">
      <c r="F17" t="s">
        <v>11</v>
      </c>
      <c r="G17">
        <f>AVERAGE(G8:G15)</f>
        <v>2.7328577375620888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C812-E0DF-49AB-AF4D-A9BF6C7AB870}">
  <dimension ref="A1:H17"/>
  <sheetViews>
    <sheetView zoomScale="235" zoomScaleNormal="235" workbookViewId="0">
      <selection activeCell="C20" sqref="C20"/>
    </sheetView>
  </sheetViews>
  <sheetFormatPr defaultRowHeight="14.5" x14ac:dyDescent="0.35"/>
  <cols>
    <col min="1" max="1" width="12.36328125" bestFit="1" customWidth="1"/>
    <col min="4" max="4" width="14.36328125" bestFit="1" customWidth="1"/>
    <col min="5" max="5" width="12.453125" bestFit="1" customWidth="1"/>
    <col min="7" max="7" width="12.6328125" bestFit="1" customWidth="1"/>
  </cols>
  <sheetData>
    <row r="1" spans="1:8" x14ac:dyDescent="0.35">
      <c r="A1" t="s">
        <v>0</v>
      </c>
      <c r="B1">
        <f>(E7/(A7/1000))*60</f>
        <v>918.61702127659566</v>
      </c>
      <c r="D1" t="s">
        <v>2</v>
      </c>
      <c r="E1" s="1">
        <f>E7</f>
        <v>459.30851063829783</v>
      </c>
      <c r="G1" t="s">
        <v>19</v>
      </c>
      <c r="H1" t="s">
        <v>14</v>
      </c>
    </row>
    <row r="2" spans="1:8" x14ac:dyDescent="0.35">
      <c r="A2" t="s">
        <v>1</v>
      </c>
      <c r="B2">
        <f>B1/60</f>
        <v>15.310283687943262</v>
      </c>
      <c r="D2" t="s">
        <v>6</v>
      </c>
      <c r="E2" s="1">
        <v>0.752</v>
      </c>
      <c r="G2" t="s">
        <v>15</v>
      </c>
      <c r="H2" t="s">
        <v>21</v>
      </c>
    </row>
    <row r="3" spans="1:8" x14ac:dyDescent="0.35">
      <c r="A3" t="s">
        <v>5</v>
      </c>
      <c r="B3">
        <f>B2/1000</f>
        <v>1.5310283687943262E-2</v>
      </c>
      <c r="D3" t="s">
        <v>9</v>
      </c>
      <c r="E3" s="1">
        <v>197.1</v>
      </c>
      <c r="G3" t="s">
        <v>12</v>
      </c>
      <c r="H3">
        <v>7</v>
      </c>
    </row>
    <row r="6" spans="1:8" x14ac:dyDescent="0.35">
      <c r="A6" t="s">
        <v>4</v>
      </c>
      <c r="B6" t="s">
        <v>3</v>
      </c>
      <c r="D6" t="s">
        <v>7</v>
      </c>
      <c r="E6" t="s">
        <v>8</v>
      </c>
      <c r="F6" t="s">
        <v>5</v>
      </c>
      <c r="G6" t="s">
        <v>10</v>
      </c>
    </row>
    <row r="7" spans="1:8" x14ac:dyDescent="0.35">
      <c r="A7">
        <v>30000</v>
      </c>
      <c r="B7">
        <v>1</v>
      </c>
      <c r="D7">
        <v>542.5</v>
      </c>
      <c r="E7">
        <f>($D7-$E$3)/$E$2</f>
        <v>459.30851063829783</v>
      </c>
      <c r="F7">
        <f>E7/(A7*B7)</f>
        <v>1.5310283687943261E-2</v>
      </c>
    </row>
    <row r="8" spans="1:8" x14ac:dyDescent="0.35">
      <c r="A8" s="1">
        <v>20</v>
      </c>
      <c r="B8">
        <f t="shared" ref="B8:B15" si="0">MROUND(($E$1/$B$3)/$A8,1)</f>
        <v>1500</v>
      </c>
      <c r="D8" s="1">
        <v>508</v>
      </c>
      <c r="E8">
        <f t="shared" ref="E8:E15" si="1">($D8-$E$3)/$E$2</f>
        <v>413.43085106382978</v>
      </c>
      <c r="F8">
        <f t="shared" ref="F8:F15" si="2">E8/(A8*B8)</f>
        <v>1.3781028368794326E-2</v>
      </c>
      <c r="G8">
        <f>(($E$7-$E8)/$F$7)/$B8</f>
        <v>1.9976838448176015</v>
      </c>
    </row>
    <row r="9" spans="1:8" x14ac:dyDescent="0.35">
      <c r="A9" s="1">
        <v>15</v>
      </c>
      <c r="B9">
        <f t="shared" si="0"/>
        <v>2000</v>
      </c>
      <c r="D9" s="1">
        <v>496</v>
      </c>
      <c r="E9">
        <f t="shared" si="1"/>
        <v>397.47340425531911</v>
      </c>
      <c r="F9">
        <f t="shared" si="2"/>
        <v>1.3249113475177304E-2</v>
      </c>
      <c r="G9">
        <f t="shared" ref="G9:G15" si="3">(($E$7-$E9)/$F$7)/$B9</f>
        <v>2.0193977996525767</v>
      </c>
    </row>
    <row r="10" spans="1:8" x14ac:dyDescent="0.35">
      <c r="A10" s="1">
        <v>10</v>
      </c>
      <c r="B10">
        <f t="shared" si="0"/>
        <v>3000</v>
      </c>
      <c r="D10" s="1">
        <v>472.4</v>
      </c>
      <c r="E10">
        <f t="shared" si="1"/>
        <v>366.09042553191483</v>
      </c>
      <c r="F10">
        <f t="shared" si="2"/>
        <v>1.2203014184397161E-2</v>
      </c>
      <c r="G10">
        <f t="shared" si="3"/>
        <v>2.0295309785755653</v>
      </c>
    </row>
    <row r="11" spans="1:8" x14ac:dyDescent="0.35">
      <c r="A11" s="1">
        <v>9</v>
      </c>
      <c r="B11">
        <f t="shared" si="0"/>
        <v>3333</v>
      </c>
      <c r="D11" s="1">
        <v>464.4</v>
      </c>
      <c r="E11">
        <f t="shared" si="1"/>
        <v>355.45212765957439</v>
      </c>
      <c r="F11">
        <f t="shared" si="2"/>
        <v>1.184958921424057E-2</v>
      </c>
      <c r="G11">
        <f t="shared" si="3"/>
        <v>2.0352353706708262</v>
      </c>
    </row>
    <row r="12" spans="1:8" x14ac:dyDescent="0.35">
      <c r="A12" s="1">
        <v>8</v>
      </c>
      <c r="B12">
        <f t="shared" si="0"/>
        <v>3750</v>
      </c>
      <c r="D12" s="1">
        <v>454.5</v>
      </c>
      <c r="E12">
        <f t="shared" si="1"/>
        <v>342.28723404255317</v>
      </c>
      <c r="F12">
        <f t="shared" si="2"/>
        <v>1.1409574468085106E-2</v>
      </c>
      <c r="G12">
        <f t="shared" si="3"/>
        <v>2.0382165605095541</v>
      </c>
    </row>
    <row r="13" spans="1:8" x14ac:dyDescent="0.35">
      <c r="A13" s="1">
        <v>7</v>
      </c>
      <c r="B13">
        <f t="shared" si="0"/>
        <v>4286</v>
      </c>
      <c r="D13" s="1">
        <v>442.5</v>
      </c>
      <c r="E13">
        <f t="shared" si="1"/>
        <v>326.32978723404256</v>
      </c>
      <c r="F13">
        <f t="shared" si="2"/>
        <v>1.0876934445505051E-2</v>
      </c>
      <c r="G13">
        <f t="shared" si="3"/>
        <v>2.0265006845519307</v>
      </c>
    </row>
    <row r="14" spans="1:8" x14ac:dyDescent="0.35">
      <c r="A14" s="1">
        <v>6</v>
      </c>
      <c r="B14">
        <f t="shared" si="0"/>
        <v>5000</v>
      </c>
      <c r="D14" s="1">
        <v>425.6</v>
      </c>
      <c r="E14">
        <f t="shared" si="1"/>
        <v>303.85638297872345</v>
      </c>
      <c r="F14">
        <f t="shared" si="2"/>
        <v>1.0128546099290781E-2</v>
      </c>
      <c r="G14">
        <f t="shared" si="3"/>
        <v>2.0306890561667625</v>
      </c>
    </row>
    <row r="15" spans="1:8" x14ac:dyDescent="0.35">
      <c r="A15" s="1">
        <v>5</v>
      </c>
      <c r="B15">
        <f t="shared" si="0"/>
        <v>6000</v>
      </c>
      <c r="D15" s="1">
        <v>401.1</v>
      </c>
      <c r="E15">
        <f t="shared" si="1"/>
        <v>271.27659574468089</v>
      </c>
      <c r="F15">
        <f t="shared" si="2"/>
        <v>9.0425531914893626E-3</v>
      </c>
      <c r="G15">
        <f t="shared" si="3"/>
        <v>2.0469021424435434</v>
      </c>
    </row>
    <row r="17" spans="6:7" x14ac:dyDescent="0.35">
      <c r="F17" t="s">
        <v>11</v>
      </c>
      <c r="G17">
        <f>AVERAGE(G8:G15)</f>
        <v>2.0280195546735449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FA5B-9F16-49F4-9881-D0EFFEECD103}">
  <dimension ref="A1:H17"/>
  <sheetViews>
    <sheetView zoomScale="235" zoomScaleNormal="235" workbookViewId="0">
      <selection activeCell="C20" sqref="C20"/>
    </sheetView>
  </sheetViews>
  <sheetFormatPr defaultRowHeight="14.5" x14ac:dyDescent="0.35"/>
  <cols>
    <col min="1" max="1" width="12.36328125" bestFit="1" customWidth="1"/>
    <col min="4" max="4" width="14.36328125" bestFit="1" customWidth="1"/>
    <col min="5" max="5" width="12.453125" bestFit="1" customWidth="1"/>
    <col min="7" max="7" width="12.6328125" bestFit="1" customWidth="1"/>
  </cols>
  <sheetData>
    <row r="1" spans="1:8" x14ac:dyDescent="0.35">
      <c r="A1" t="s">
        <v>0</v>
      </c>
      <c r="B1">
        <f>(E7/(A7/1000))*60</f>
        <v>918.61702127659566</v>
      </c>
      <c r="D1" t="s">
        <v>2</v>
      </c>
      <c r="E1" s="1">
        <f>E7</f>
        <v>459.30851063829783</v>
      </c>
      <c r="G1" t="s">
        <v>19</v>
      </c>
      <c r="H1" t="s">
        <v>14</v>
      </c>
    </row>
    <row r="2" spans="1:8" x14ac:dyDescent="0.35">
      <c r="A2" t="s">
        <v>1</v>
      </c>
      <c r="B2">
        <f>B1/60</f>
        <v>15.310283687943262</v>
      </c>
      <c r="D2" t="s">
        <v>6</v>
      </c>
      <c r="E2" s="1">
        <v>0.752</v>
      </c>
      <c r="G2" t="s">
        <v>15</v>
      </c>
      <c r="H2" t="s">
        <v>21</v>
      </c>
    </row>
    <row r="3" spans="1:8" x14ac:dyDescent="0.35">
      <c r="A3" t="s">
        <v>5</v>
      </c>
      <c r="B3">
        <f>B2/1000</f>
        <v>1.5310283687943262E-2</v>
      </c>
      <c r="D3" t="s">
        <v>9</v>
      </c>
      <c r="E3" s="1">
        <v>197.1</v>
      </c>
      <c r="G3" t="s">
        <v>12</v>
      </c>
      <c r="H3">
        <v>7</v>
      </c>
    </row>
    <row r="6" spans="1:8" x14ac:dyDescent="0.35">
      <c r="A6" t="s">
        <v>4</v>
      </c>
      <c r="B6" t="s">
        <v>3</v>
      </c>
      <c r="D6" t="s">
        <v>7</v>
      </c>
      <c r="E6" t="s">
        <v>8</v>
      </c>
      <c r="F6" t="s">
        <v>5</v>
      </c>
      <c r="G6" t="s">
        <v>10</v>
      </c>
    </row>
    <row r="7" spans="1:8" x14ac:dyDescent="0.35">
      <c r="A7">
        <v>30000</v>
      </c>
      <c r="B7">
        <v>1</v>
      </c>
      <c r="D7">
        <v>542.5</v>
      </c>
      <c r="E7">
        <f>($D7-$E$3)/$E$2</f>
        <v>459.30851063829783</v>
      </c>
      <c r="F7">
        <f>E7/(A7*B7)</f>
        <v>1.5310283687943261E-2</v>
      </c>
    </row>
    <row r="8" spans="1:8" x14ac:dyDescent="0.35">
      <c r="A8" s="1">
        <v>20</v>
      </c>
      <c r="B8">
        <f t="shared" ref="B8:B15" si="0">MROUND(($E$1/$B$3)/$A8,1)</f>
        <v>1500</v>
      </c>
      <c r="D8" s="1">
        <v>516</v>
      </c>
      <c r="E8">
        <f t="shared" ref="E8:E15" si="1">($D8-$E$3)/$E$2</f>
        <v>424.06914893617017</v>
      </c>
      <c r="F8">
        <f t="shared" ref="F8:F15" si="2">E8/(A8*B8)</f>
        <v>1.4135638297872339E-2</v>
      </c>
      <c r="G8">
        <f>(($E$7-$E8)/$F$7)/$B8</f>
        <v>1.5344528083381592</v>
      </c>
    </row>
    <row r="9" spans="1:8" x14ac:dyDescent="0.35">
      <c r="A9" s="1">
        <v>15</v>
      </c>
      <c r="B9">
        <f t="shared" si="0"/>
        <v>2000</v>
      </c>
      <c r="D9" s="1">
        <v>505.5</v>
      </c>
      <c r="E9">
        <f t="shared" si="1"/>
        <v>410.10638297872339</v>
      </c>
      <c r="F9">
        <f t="shared" si="2"/>
        <v>1.3670212765957446E-2</v>
      </c>
      <c r="G9">
        <f t="shared" ref="G9:G15" si="3">(($E$7-$E9)/$F$7)/$B9</f>
        <v>1.6068326577880712</v>
      </c>
    </row>
    <row r="10" spans="1:8" x14ac:dyDescent="0.35">
      <c r="A10" s="1">
        <v>10</v>
      </c>
      <c r="B10">
        <f t="shared" si="0"/>
        <v>3000</v>
      </c>
      <c r="D10" s="1">
        <v>485.4</v>
      </c>
      <c r="E10">
        <f t="shared" si="1"/>
        <v>383.377659574468</v>
      </c>
      <c r="F10">
        <f t="shared" si="2"/>
        <v>1.2779255319148933E-2</v>
      </c>
      <c r="G10">
        <f t="shared" si="3"/>
        <v>1.6531557614360175</v>
      </c>
    </row>
    <row r="11" spans="1:8" x14ac:dyDescent="0.35">
      <c r="A11" s="1">
        <v>9</v>
      </c>
      <c r="B11">
        <f t="shared" si="0"/>
        <v>3333</v>
      </c>
      <c r="D11" s="1">
        <v>479.6</v>
      </c>
      <c r="E11">
        <f t="shared" si="1"/>
        <v>375.66489361702128</v>
      </c>
      <c r="F11">
        <f t="shared" si="2"/>
        <v>1.2523415462113587E-2</v>
      </c>
      <c r="G11">
        <f t="shared" si="3"/>
        <v>1.6391332242662593</v>
      </c>
    </row>
    <row r="12" spans="1:8" x14ac:dyDescent="0.35">
      <c r="A12" s="1">
        <v>8</v>
      </c>
      <c r="B12">
        <f t="shared" si="0"/>
        <v>3750</v>
      </c>
      <c r="D12" s="1">
        <v>471.9</v>
      </c>
      <c r="E12">
        <f t="shared" si="1"/>
        <v>365.42553191489355</v>
      </c>
      <c r="F12">
        <f t="shared" si="2"/>
        <v>1.2180851063829785E-2</v>
      </c>
      <c r="G12">
        <f t="shared" si="3"/>
        <v>1.6352055587724383</v>
      </c>
    </row>
    <row r="13" spans="1:8" x14ac:dyDescent="0.35">
      <c r="A13" s="1">
        <v>7</v>
      </c>
      <c r="B13">
        <f t="shared" si="0"/>
        <v>4286</v>
      </c>
      <c r="D13" s="1">
        <v>461.9</v>
      </c>
      <c r="E13">
        <f t="shared" si="1"/>
        <v>352.127659574468</v>
      </c>
      <c r="F13">
        <f t="shared" si="2"/>
        <v>1.1736806198735685E-2</v>
      </c>
      <c r="G13">
        <f t="shared" si="3"/>
        <v>1.6333595517488575</v>
      </c>
    </row>
    <row r="14" spans="1:8" x14ac:dyDescent="0.35">
      <c r="A14" s="1">
        <v>6</v>
      </c>
      <c r="B14">
        <f t="shared" si="0"/>
        <v>5000</v>
      </c>
      <c r="D14" s="1">
        <v>448.6</v>
      </c>
      <c r="E14">
        <f t="shared" si="1"/>
        <v>334.44148936170217</v>
      </c>
      <c r="F14">
        <f t="shared" si="2"/>
        <v>1.1148049645390071E-2</v>
      </c>
      <c r="G14">
        <f t="shared" si="3"/>
        <v>1.6311522872032418</v>
      </c>
    </row>
    <row r="15" spans="1:8" x14ac:dyDescent="0.35">
      <c r="A15" s="1">
        <v>5</v>
      </c>
      <c r="B15">
        <f t="shared" si="0"/>
        <v>6000</v>
      </c>
      <c r="D15" s="1">
        <v>428.5</v>
      </c>
      <c r="E15">
        <f t="shared" si="1"/>
        <v>307.71276595744683</v>
      </c>
      <c r="F15">
        <f t="shared" si="2"/>
        <v>1.0257092198581562E-2</v>
      </c>
      <c r="G15">
        <f t="shared" si="3"/>
        <v>1.6502605674580191</v>
      </c>
    </row>
    <row r="17" spans="6:7" x14ac:dyDescent="0.35">
      <c r="F17" t="s">
        <v>11</v>
      </c>
      <c r="G17">
        <f>AVERAGE(G8:G15)</f>
        <v>1.6229440521263832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6A3E-9F58-47A0-92A3-EDA11A8B0AF1}">
  <dimension ref="A1:H17"/>
  <sheetViews>
    <sheetView topLeftCell="B1" zoomScale="220" zoomScaleNormal="220" workbookViewId="0">
      <selection activeCell="D20" sqref="D20"/>
    </sheetView>
  </sheetViews>
  <sheetFormatPr defaultRowHeight="14.5" x14ac:dyDescent="0.35"/>
  <cols>
    <col min="1" max="1" width="12.36328125" bestFit="1" customWidth="1"/>
    <col min="4" max="4" width="14.36328125" bestFit="1" customWidth="1"/>
    <col min="5" max="5" width="12.453125" bestFit="1" customWidth="1"/>
    <col min="7" max="7" width="12.6328125" bestFit="1" customWidth="1"/>
  </cols>
  <sheetData>
    <row r="1" spans="1:8" x14ac:dyDescent="0.35">
      <c r="A1" t="s">
        <v>0</v>
      </c>
      <c r="B1">
        <f>(E7/(A7/1000))*60</f>
        <v>918.61702127659566</v>
      </c>
      <c r="D1" t="s">
        <v>2</v>
      </c>
      <c r="E1" s="1">
        <f>E7</f>
        <v>459.30851063829783</v>
      </c>
      <c r="G1" t="s">
        <v>19</v>
      </c>
      <c r="H1" t="s">
        <v>14</v>
      </c>
    </row>
    <row r="2" spans="1:8" x14ac:dyDescent="0.35">
      <c r="A2" t="s">
        <v>1</v>
      </c>
      <c r="B2">
        <f>B1/60</f>
        <v>15.310283687943262</v>
      </c>
      <c r="D2" t="s">
        <v>6</v>
      </c>
      <c r="E2" s="1">
        <v>0.752</v>
      </c>
      <c r="G2" t="s">
        <v>15</v>
      </c>
      <c r="H2" t="s">
        <v>21</v>
      </c>
    </row>
    <row r="3" spans="1:8" x14ac:dyDescent="0.35">
      <c r="A3" t="s">
        <v>5</v>
      </c>
      <c r="B3">
        <f>B2/1000</f>
        <v>1.5310283687943262E-2</v>
      </c>
      <c r="D3" t="s">
        <v>9</v>
      </c>
      <c r="E3" s="1">
        <v>197.1</v>
      </c>
      <c r="G3" t="s">
        <v>12</v>
      </c>
      <c r="H3">
        <v>7</v>
      </c>
    </row>
    <row r="6" spans="1:8" x14ac:dyDescent="0.35">
      <c r="A6" t="s">
        <v>4</v>
      </c>
      <c r="B6" t="s">
        <v>3</v>
      </c>
      <c r="D6" t="s">
        <v>7</v>
      </c>
      <c r="E6" t="s">
        <v>8</v>
      </c>
      <c r="F6" t="s">
        <v>5</v>
      </c>
      <c r="G6" t="s">
        <v>10</v>
      </c>
    </row>
    <row r="7" spans="1:8" x14ac:dyDescent="0.35">
      <c r="A7">
        <v>30000</v>
      </c>
      <c r="B7">
        <v>1</v>
      </c>
      <c r="D7">
        <v>542.5</v>
      </c>
      <c r="E7">
        <f>($D7-$E$3)/$E$2</f>
        <v>459.30851063829783</v>
      </c>
      <c r="F7">
        <f>E7/(A7*B7)</f>
        <v>1.5310283687943261E-2</v>
      </c>
    </row>
    <row r="8" spans="1:8" x14ac:dyDescent="0.35">
      <c r="A8" s="1">
        <v>9</v>
      </c>
      <c r="B8">
        <f t="shared" ref="B8:B15" si="0">MROUND(($E$1/$B$3)/$A8,1)</f>
        <v>3333</v>
      </c>
      <c r="D8" s="1">
        <v>489.2</v>
      </c>
      <c r="E8">
        <f t="shared" ref="E8:E15" si="1">($D8-$E$3)/$E$2</f>
        <v>388.43085106382983</v>
      </c>
      <c r="F8">
        <f t="shared" ref="F8:F15" si="2">E8/(A8*B8)</f>
        <v>1.294898993445444E-2</v>
      </c>
      <c r="G8">
        <f>(($E$7-$E8)/$F$7)/$B8</f>
        <v>1.388963447589691</v>
      </c>
    </row>
    <row r="9" spans="1:8" x14ac:dyDescent="0.35">
      <c r="A9" s="1">
        <v>8</v>
      </c>
      <c r="B9">
        <f t="shared" si="0"/>
        <v>3750</v>
      </c>
      <c r="D9" s="1">
        <v>483.3</v>
      </c>
      <c r="E9">
        <f t="shared" si="1"/>
        <v>380.58510638297878</v>
      </c>
      <c r="F9">
        <f t="shared" si="2"/>
        <v>1.2686170212765959E-2</v>
      </c>
      <c r="G9">
        <f t="shared" ref="G9:G15" si="3">(($E$7-$E9)/$F$7)/$B9</f>
        <v>1.3711638679791531</v>
      </c>
    </row>
    <row r="10" spans="1:8" x14ac:dyDescent="0.35">
      <c r="A10" s="1">
        <v>7</v>
      </c>
      <c r="B10">
        <f t="shared" si="0"/>
        <v>4286</v>
      </c>
      <c r="D10" s="1">
        <v>475</v>
      </c>
      <c r="E10">
        <f t="shared" si="1"/>
        <v>369.5478723404255</v>
      </c>
      <c r="F10">
        <f t="shared" si="2"/>
        <v>1.231744124859761E-2</v>
      </c>
      <c r="G10">
        <f t="shared" si="3"/>
        <v>1.3678879620725537</v>
      </c>
    </row>
    <row r="11" spans="1:8" x14ac:dyDescent="0.35">
      <c r="A11" s="1">
        <v>6</v>
      </c>
      <c r="B11">
        <f t="shared" si="0"/>
        <v>5000</v>
      </c>
      <c r="D11" s="1">
        <v>463.9</v>
      </c>
      <c r="E11">
        <f t="shared" si="1"/>
        <v>354.78723404255311</v>
      </c>
      <c r="F11">
        <f t="shared" si="2"/>
        <v>1.182624113475177E-2</v>
      </c>
      <c r="G11">
        <f t="shared" si="3"/>
        <v>1.3653734800231623</v>
      </c>
    </row>
    <row r="12" spans="1:8" x14ac:dyDescent="0.35">
      <c r="A12" s="1">
        <v>5</v>
      </c>
      <c r="B12">
        <f t="shared" si="0"/>
        <v>6000</v>
      </c>
      <c r="D12" s="1">
        <v>448</v>
      </c>
      <c r="E12">
        <f t="shared" si="1"/>
        <v>333.64361702127661</v>
      </c>
      <c r="F12">
        <f t="shared" si="2"/>
        <v>1.1121453900709221E-2</v>
      </c>
      <c r="G12">
        <f t="shared" si="3"/>
        <v>1.3679791546033582</v>
      </c>
    </row>
    <row r="13" spans="1:8" x14ac:dyDescent="0.35">
      <c r="A13" s="1">
        <v>4</v>
      </c>
      <c r="B13">
        <f t="shared" si="0"/>
        <v>7500</v>
      </c>
      <c r="D13" s="1">
        <v>421.3</v>
      </c>
      <c r="E13">
        <f t="shared" si="1"/>
        <v>298.13829787234044</v>
      </c>
      <c r="F13">
        <f t="shared" si="2"/>
        <v>9.937943262411349E-3</v>
      </c>
      <c r="G13">
        <f t="shared" si="3"/>
        <v>1.4035900405327153</v>
      </c>
    </row>
    <row r="14" spans="1:8" x14ac:dyDescent="0.35">
      <c r="A14" s="1">
        <v>3</v>
      </c>
      <c r="B14">
        <f t="shared" si="0"/>
        <v>10000</v>
      </c>
      <c r="D14" s="1">
        <v>381.8</v>
      </c>
      <c r="E14">
        <f t="shared" si="1"/>
        <v>245.61170212765958</v>
      </c>
      <c r="F14">
        <f t="shared" si="2"/>
        <v>8.1870567375886532E-3</v>
      </c>
      <c r="G14">
        <f t="shared" si="3"/>
        <v>1.395773016792125</v>
      </c>
    </row>
    <row r="15" spans="1:8" x14ac:dyDescent="0.35">
      <c r="A15" s="1">
        <v>2</v>
      </c>
      <c r="B15">
        <f t="shared" si="0"/>
        <v>15000</v>
      </c>
      <c r="D15" s="1">
        <v>300.89999999999998</v>
      </c>
      <c r="E15">
        <f t="shared" si="1"/>
        <v>138.031914893617</v>
      </c>
      <c r="F15">
        <f t="shared" si="2"/>
        <v>4.6010638297872336E-3</v>
      </c>
      <c r="G15">
        <f t="shared" si="3"/>
        <v>1.3989577301679212</v>
      </c>
    </row>
    <row r="17" spans="6:7" x14ac:dyDescent="0.35">
      <c r="F17" t="s">
        <v>11</v>
      </c>
      <c r="G17">
        <f>AVERAGE(G8:G15)</f>
        <v>1.3824610874700849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A8B8-4F53-40DE-8D27-7BE973E3BA72}">
  <dimension ref="A1:H17"/>
  <sheetViews>
    <sheetView zoomScale="235" zoomScaleNormal="235" workbookViewId="0">
      <selection activeCell="B19" sqref="B19"/>
    </sheetView>
  </sheetViews>
  <sheetFormatPr defaultRowHeight="14.5" x14ac:dyDescent="0.35"/>
  <cols>
    <col min="1" max="1" width="12.36328125" bestFit="1" customWidth="1"/>
    <col min="4" max="4" width="14.36328125" bestFit="1" customWidth="1"/>
    <col min="5" max="5" width="12.453125" bestFit="1" customWidth="1"/>
    <col min="7" max="7" width="12.6328125" bestFit="1" customWidth="1"/>
  </cols>
  <sheetData>
    <row r="1" spans="1:8" x14ac:dyDescent="0.35">
      <c r="A1" t="s">
        <v>0</v>
      </c>
      <c r="B1">
        <f>(E7/(A7/1000))*60</f>
        <v>918.61702127659566</v>
      </c>
      <c r="D1" t="s">
        <v>2</v>
      </c>
      <c r="E1">
        <f>E7</f>
        <v>459.30851063829783</v>
      </c>
      <c r="G1" t="s">
        <v>19</v>
      </c>
      <c r="H1" s="1" t="s">
        <v>14</v>
      </c>
    </row>
    <row r="2" spans="1:8" x14ac:dyDescent="0.35">
      <c r="A2" t="s">
        <v>1</v>
      </c>
      <c r="B2">
        <f>B1/60</f>
        <v>15.310283687943262</v>
      </c>
      <c r="D2" t="s">
        <v>6</v>
      </c>
      <c r="E2" s="1">
        <v>0.752</v>
      </c>
      <c r="G2" t="s">
        <v>15</v>
      </c>
      <c r="H2" s="1" t="s">
        <v>21</v>
      </c>
    </row>
    <row r="3" spans="1:8" x14ac:dyDescent="0.35">
      <c r="A3" t="s">
        <v>5</v>
      </c>
      <c r="B3">
        <f>B2/1000</f>
        <v>1.5310283687943262E-2</v>
      </c>
      <c r="D3" t="s">
        <v>9</v>
      </c>
      <c r="E3" s="1">
        <v>197.1</v>
      </c>
      <c r="G3" t="s">
        <v>12</v>
      </c>
      <c r="H3" s="1">
        <v>7</v>
      </c>
    </row>
    <row r="6" spans="1:8" x14ac:dyDescent="0.35">
      <c r="A6" t="s">
        <v>4</v>
      </c>
      <c r="B6" t="s">
        <v>3</v>
      </c>
      <c r="D6" t="s">
        <v>7</v>
      </c>
      <c r="E6" t="s">
        <v>8</v>
      </c>
      <c r="F6" t="s">
        <v>5</v>
      </c>
      <c r="G6" t="s">
        <v>10</v>
      </c>
    </row>
    <row r="7" spans="1:8" x14ac:dyDescent="0.35">
      <c r="A7">
        <v>30000</v>
      </c>
      <c r="B7">
        <v>1</v>
      </c>
      <c r="D7" s="1">
        <v>542.5</v>
      </c>
      <c r="E7">
        <f>($D7-$E$3)/$E$2</f>
        <v>459.30851063829783</v>
      </c>
      <c r="F7">
        <f>E7/(A7*B7)</f>
        <v>1.5310283687943261E-2</v>
      </c>
    </row>
    <row r="8" spans="1:8" x14ac:dyDescent="0.35">
      <c r="A8">
        <v>5</v>
      </c>
      <c r="B8">
        <f t="shared" ref="B8:B15" si="0">MROUND(($E$1/$B$3)/$A8,1)</f>
        <v>6000</v>
      </c>
      <c r="D8" s="1">
        <v>461.9</v>
      </c>
      <c r="E8">
        <f>($D8-$E$3)/$E$2</f>
        <v>352.127659574468</v>
      </c>
      <c r="F8">
        <f t="shared" ref="F8:F15" si="1">E8/(A8*B8)</f>
        <v>1.1737588652482266E-2</v>
      </c>
      <c r="G8">
        <f>(($E$7-$E8)/$F$7)/$B8</f>
        <v>1.1667631731326005</v>
      </c>
    </row>
    <row r="9" spans="1:8" x14ac:dyDescent="0.35">
      <c r="A9">
        <v>4.5</v>
      </c>
      <c r="B9">
        <f t="shared" si="0"/>
        <v>6667</v>
      </c>
      <c r="D9" s="1">
        <v>452.9</v>
      </c>
      <c r="E9">
        <f t="shared" ref="E9:E15" si="2">($D9-$E$3)/$E$2</f>
        <v>340.15957446808511</v>
      </c>
      <c r="F9">
        <f t="shared" si="1"/>
        <v>1.1338085577990605E-2</v>
      </c>
      <c r="G9">
        <f t="shared" ref="G9:G15" si="3">(($E$7-$E9)/$F$7)/$B9</f>
        <v>1.1672838477358121</v>
      </c>
    </row>
    <row r="10" spans="1:8" x14ac:dyDescent="0.35">
      <c r="A10">
        <v>4</v>
      </c>
      <c r="B10">
        <f t="shared" si="0"/>
        <v>7500</v>
      </c>
      <c r="D10" s="1">
        <v>440</v>
      </c>
      <c r="E10">
        <f t="shared" si="2"/>
        <v>323.00531914893617</v>
      </c>
      <c r="F10">
        <f t="shared" si="1"/>
        <v>1.0766843971631206E-2</v>
      </c>
      <c r="G10">
        <f t="shared" si="3"/>
        <v>1.1870295309785754</v>
      </c>
    </row>
    <row r="11" spans="1:8" x14ac:dyDescent="0.35">
      <c r="A11">
        <v>3.5</v>
      </c>
      <c r="B11">
        <f t="shared" si="0"/>
        <v>8571</v>
      </c>
      <c r="D11" s="1">
        <v>425.3</v>
      </c>
      <c r="E11">
        <f t="shared" si="2"/>
        <v>303.45744680851067</v>
      </c>
      <c r="F11">
        <f t="shared" si="1"/>
        <v>1.0115754014651089E-2</v>
      </c>
      <c r="G11">
        <f t="shared" si="3"/>
        <v>1.187667953171833</v>
      </c>
    </row>
    <row r="12" spans="1:8" x14ac:dyDescent="0.35">
      <c r="A12">
        <v>3</v>
      </c>
      <c r="B12">
        <f t="shared" si="0"/>
        <v>10000</v>
      </c>
      <c r="D12" s="1">
        <v>406</v>
      </c>
      <c r="E12">
        <f t="shared" si="2"/>
        <v>277.79255319148939</v>
      </c>
      <c r="F12">
        <f t="shared" si="1"/>
        <v>9.259751773049647E-3</v>
      </c>
      <c r="G12">
        <f t="shared" si="3"/>
        <v>1.185581933989577</v>
      </c>
    </row>
    <row r="13" spans="1:8" x14ac:dyDescent="0.35">
      <c r="A13">
        <v>2.5</v>
      </c>
      <c r="B13">
        <f t="shared" si="0"/>
        <v>12000</v>
      </c>
      <c r="D13" s="1">
        <v>377.5</v>
      </c>
      <c r="E13">
        <f t="shared" si="2"/>
        <v>239.89361702127661</v>
      </c>
      <c r="F13">
        <f t="shared" si="1"/>
        <v>7.9964539007092196E-3</v>
      </c>
      <c r="G13">
        <f t="shared" si="3"/>
        <v>1.1942675159235667</v>
      </c>
    </row>
    <row r="14" spans="1:8" x14ac:dyDescent="0.35">
      <c r="A14">
        <v>2</v>
      </c>
      <c r="B14">
        <f t="shared" si="0"/>
        <v>15000</v>
      </c>
      <c r="D14" s="1">
        <v>338</v>
      </c>
      <c r="E14">
        <f>($D14-$E$3)/$E$2</f>
        <v>187.36702127659575</v>
      </c>
      <c r="F14">
        <f t="shared" si="1"/>
        <v>6.2455673758865246E-3</v>
      </c>
      <c r="G14">
        <f t="shared" si="3"/>
        <v>1.1841343370005792</v>
      </c>
    </row>
    <row r="15" spans="1:8" x14ac:dyDescent="0.35">
      <c r="A15">
        <v>1.8</v>
      </c>
      <c r="B15">
        <f t="shared" si="0"/>
        <v>16667</v>
      </c>
      <c r="D15" s="1">
        <v>318.7</v>
      </c>
      <c r="E15">
        <f t="shared" si="2"/>
        <v>161.70212765957447</v>
      </c>
      <c r="F15">
        <f t="shared" si="1"/>
        <v>5.3899631227233612E-3</v>
      </c>
      <c r="G15">
        <f t="shared" si="3"/>
        <v>1.166276616563789</v>
      </c>
    </row>
    <row r="17" spans="6:7" x14ac:dyDescent="0.35">
      <c r="F17" t="s">
        <v>11</v>
      </c>
      <c r="G17">
        <f>AVERAGE(G8:G15)</f>
        <v>1.1798756135620416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B102-3D55-454A-986D-478AA08CEF4C}">
  <dimension ref="A1:H17"/>
  <sheetViews>
    <sheetView zoomScale="235" zoomScaleNormal="235" workbookViewId="0">
      <selection activeCell="A10" sqref="A8:XFD10"/>
    </sheetView>
  </sheetViews>
  <sheetFormatPr defaultRowHeight="14.5" x14ac:dyDescent="0.35"/>
  <cols>
    <col min="1" max="1" width="12.36328125" bestFit="1" customWidth="1"/>
    <col min="4" max="4" width="14.36328125" bestFit="1" customWidth="1"/>
    <col min="5" max="5" width="12.453125" bestFit="1" customWidth="1"/>
    <col min="7" max="7" width="12.6328125" bestFit="1" customWidth="1"/>
  </cols>
  <sheetData>
    <row r="1" spans="1:8" x14ac:dyDescent="0.35">
      <c r="A1" t="s">
        <v>0</v>
      </c>
      <c r="B1">
        <f>(E7/(A7/1000))*60</f>
        <v>918.61702127659566</v>
      </c>
      <c r="D1" t="s">
        <v>2</v>
      </c>
      <c r="E1" s="1">
        <f>E7</f>
        <v>459.30851063829783</v>
      </c>
      <c r="G1" t="s">
        <v>19</v>
      </c>
      <c r="H1" t="s">
        <v>14</v>
      </c>
    </row>
    <row r="2" spans="1:8" x14ac:dyDescent="0.35">
      <c r="A2" t="s">
        <v>1</v>
      </c>
      <c r="B2">
        <f>B1/60</f>
        <v>15.310283687943262</v>
      </c>
      <c r="D2" t="s">
        <v>6</v>
      </c>
      <c r="E2" s="1">
        <v>0.752</v>
      </c>
      <c r="G2" t="s">
        <v>15</v>
      </c>
      <c r="H2" t="s">
        <v>21</v>
      </c>
    </row>
    <row r="3" spans="1:8" x14ac:dyDescent="0.35">
      <c r="A3" t="s">
        <v>5</v>
      </c>
      <c r="B3">
        <f>B2/1000</f>
        <v>1.5310283687943262E-2</v>
      </c>
      <c r="D3" t="s">
        <v>9</v>
      </c>
      <c r="E3" s="1">
        <v>197.1</v>
      </c>
      <c r="G3" t="s">
        <v>12</v>
      </c>
      <c r="H3">
        <v>7</v>
      </c>
    </row>
    <row r="6" spans="1:8" x14ac:dyDescent="0.35">
      <c r="A6" t="s">
        <v>4</v>
      </c>
      <c r="B6" t="s">
        <v>3</v>
      </c>
      <c r="D6" t="s">
        <v>7</v>
      </c>
      <c r="E6" t="s">
        <v>8</v>
      </c>
      <c r="F6" t="s">
        <v>5</v>
      </c>
      <c r="G6" t="s">
        <v>10</v>
      </c>
    </row>
    <row r="7" spans="1:8" x14ac:dyDescent="0.35">
      <c r="A7">
        <v>30000</v>
      </c>
      <c r="B7">
        <v>1</v>
      </c>
      <c r="D7">
        <v>542.5</v>
      </c>
      <c r="E7">
        <f>($D7-$E$3)/$E$2</f>
        <v>459.30851063829783</v>
      </c>
      <c r="F7">
        <f>E7/(A7*B7)</f>
        <v>1.5310283687943261E-2</v>
      </c>
    </row>
    <row r="8" spans="1:8" x14ac:dyDescent="0.35">
      <c r="A8" s="1">
        <v>2</v>
      </c>
      <c r="B8">
        <f t="shared" ref="B8:B15" si="0">MROUND(($E$1/$B$3)/$A8,1)</f>
        <v>15000</v>
      </c>
      <c r="D8" s="1">
        <v>384.7</v>
      </c>
      <c r="E8">
        <f t="shared" ref="E8:E15" si="1">($D8-$E$3)/$E$2</f>
        <v>249.46808510638297</v>
      </c>
      <c r="F8">
        <f t="shared" ref="F8:F15" si="2">E8/(A8*B8)</f>
        <v>8.3156028368794321E-3</v>
      </c>
      <c r="G8">
        <f>(($E$7-$E8)/$F$7)/$B8</f>
        <v>0.91372321945570356</v>
      </c>
    </row>
    <row r="9" spans="1:8" x14ac:dyDescent="0.35">
      <c r="A9" s="1">
        <v>1.8</v>
      </c>
      <c r="B9">
        <f t="shared" si="0"/>
        <v>16667</v>
      </c>
      <c r="D9" s="1">
        <v>371.1</v>
      </c>
      <c r="E9">
        <f t="shared" si="1"/>
        <v>231.38297872340431</v>
      </c>
      <c r="F9">
        <f t="shared" si="2"/>
        <v>7.7126117052127054E-3</v>
      </c>
      <c r="G9">
        <f t="shared" ref="G9:G15" si="3">(($E$7-$E9)/$F$7)/$B9</f>
        <v>0.89320738194384897</v>
      </c>
    </row>
    <row r="10" spans="1:8" x14ac:dyDescent="0.35">
      <c r="A10" s="1">
        <v>1.6</v>
      </c>
      <c r="B10">
        <f t="shared" si="0"/>
        <v>18750</v>
      </c>
      <c r="D10" s="1">
        <v>349.8</v>
      </c>
      <c r="E10">
        <f t="shared" si="1"/>
        <v>203.05851063829789</v>
      </c>
      <c r="F10">
        <f t="shared" si="2"/>
        <v>6.7686170212765961E-3</v>
      </c>
      <c r="G10">
        <f t="shared" si="3"/>
        <v>0.89264620729588862</v>
      </c>
    </row>
    <row r="11" spans="1:8" x14ac:dyDescent="0.35">
      <c r="A11" s="1">
        <v>1.4</v>
      </c>
      <c r="B11">
        <f t="shared" si="0"/>
        <v>21429</v>
      </c>
      <c r="D11" s="1">
        <v>326.10000000000002</v>
      </c>
      <c r="E11">
        <f t="shared" si="1"/>
        <v>171.54255319148939</v>
      </c>
      <c r="F11">
        <f t="shared" si="2"/>
        <v>5.7179707469680405E-3</v>
      </c>
      <c r="G11">
        <f t="shared" si="3"/>
        <v>0.87711042536532002</v>
      </c>
    </row>
    <row r="12" spans="1:8" x14ac:dyDescent="0.35">
      <c r="A12" s="1">
        <v>1.35</v>
      </c>
      <c r="B12">
        <f t="shared" si="0"/>
        <v>22222</v>
      </c>
      <c r="D12" s="1">
        <v>320.2</v>
      </c>
      <c r="E12">
        <f t="shared" si="1"/>
        <v>163.69680851063828</v>
      </c>
      <c r="F12">
        <f t="shared" si="2"/>
        <v>5.4566148498364411E-3</v>
      </c>
      <c r="G12">
        <f t="shared" si="3"/>
        <v>0.86887087747542213</v>
      </c>
    </row>
    <row r="13" spans="1:8" x14ac:dyDescent="0.35">
      <c r="A13" s="1">
        <v>1.3</v>
      </c>
      <c r="B13">
        <f t="shared" si="0"/>
        <v>23077</v>
      </c>
      <c r="D13" s="1">
        <v>315</v>
      </c>
      <c r="E13">
        <f t="shared" si="1"/>
        <v>156.78191489361703</v>
      </c>
      <c r="F13">
        <f t="shared" si="2"/>
        <v>5.2260464096325352E-3</v>
      </c>
      <c r="G13">
        <f t="shared" si="3"/>
        <v>0.85625076482325635</v>
      </c>
    </row>
    <row r="14" spans="1:8" x14ac:dyDescent="0.35">
      <c r="A14" s="1">
        <v>1.25</v>
      </c>
      <c r="B14">
        <f t="shared" si="0"/>
        <v>24000</v>
      </c>
      <c r="D14" s="1">
        <v>304.39999999999998</v>
      </c>
      <c r="E14">
        <f t="shared" si="1"/>
        <v>142.68617021276594</v>
      </c>
      <c r="F14">
        <f t="shared" si="2"/>
        <v>4.756205673758865E-3</v>
      </c>
      <c r="G14">
        <f t="shared" si="3"/>
        <v>0.861682107701216</v>
      </c>
    </row>
    <row r="15" spans="1:8" x14ac:dyDescent="0.35">
      <c r="A15" s="1">
        <v>1.2</v>
      </c>
      <c r="B15">
        <f t="shared" si="0"/>
        <v>25000</v>
      </c>
      <c r="D15" s="1">
        <v>284.8</v>
      </c>
      <c r="E15">
        <f t="shared" si="1"/>
        <v>116.62234042553193</v>
      </c>
      <c r="F15">
        <f t="shared" si="2"/>
        <v>3.8874113475177311E-3</v>
      </c>
      <c r="G15">
        <f t="shared" si="3"/>
        <v>0.89530978575564557</v>
      </c>
    </row>
    <row r="17" spans="6:7" x14ac:dyDescent="0.35">
      <c r="F17" t="s">
        <v>11</v>
      </c>
      <c r="G17">
        <f>AVERAGE(G8:G15)</f>
        <v>0.88235009622703764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AC54-03CD-4FF8-A927-A79D736CBA2F}">
  <dimension ref="A1:H17"/>
  <sheetViews>
    <sheetView zoomScale="235" zoomScaleNormal="235" workbookViewId="0">
      <selection activeCell="D20" sqref="D20"/>
    </sheetView>
  </sheetViews>
  <sheetFormatPr defaultRowHeight="14.5" x14ac:dyDescent="0.35"/>
  <cols>
    <col min="1" max="1" width="12.36328125" bestFit="1" customWidth="1"/>
    <col min="4" max="4" width="14.36328125" bestFit="1" customWidth="1"/>
    <col min="5" max="5" width="12.453125" bestFit="1" customWidth="1"/>
    <col min="7" max="7" width="12.6328125" bestFit="1" customWidth="1"/>
  </cols>
  <sheetData>
    <row r="1" spans="1:8" x14ac:dyDescent="0.35">
      <c r="A1" t="s">
        <v>0</v>
      </c>
      <c r="B1">
        <f>(E7/(A7/1000))*60</f>
        <v>918.61702127659566</v>
      </c>
      <c r="D1" t="s">
        <v>2</v>
      </c>
      <c r="E1" s="1">
        <f>E7</f>
        <v>459.30851063829783</v>
      </c>
      <c r="G1" t="s">
        <v>19</v>
      </c>
      <c r="H1" t="s">
        <v>14</v>
      </c>
    </row>
    <row r="2" spans="1:8" x14ac:dyDescent="0.35">
      <c r="A2" t="s">
        <v>1</v>
      </c>
      <c r="B2">
        <f>B1/60</f>
        <v>15.310283687943262</v>
      </c>
      <c r="D2" t="s">
        <v>6</v>
      </c>
      <c r="E2" s="1">
        <v>0.752</v>
      </c>
      <c r="G2" t="s">
        <v>15</v>
      </c>
      <c r="H2" t="s">
        <v>21</v>
      </c>
    </row>
    <row r="3" spans="1:8" x14ac:dyDescent="0.35">
      <c r="A3" t="s">
        <v>5</v>
      </c>
      <c r="B3">
        <f>B2/1000</f>
        <v>1.5310283687943262E-2</v>
      </c>
      <c r="D3" t="s">
        <v>9</v>
      </c>
      <c r="E3" s="1">
        <v>197.1</v>
      </c>
      <c r="G3" t="s">
        <v>12</v>
      </c>
      <c r="H3">
        <v>7</v>
      </c>
    </row>
    <row r="6" spans="1:8" x14ac:dyDescent="0.35">
      <c r="A6" t="s">
        <v>4</v>
      </c>
      <c r="B6" t="s">
        <v>3</v>
      </c>
      <c r="D6" t="s">
        <v>7</v>
      </c>
      <c r="E6" t="s">
        <v>8</v>
      </c>
      <c r="F6" t="s">
        <v>5</v>
      </c>
      <c r="G6" t="s">
        <v>10</v>
      </c>
    </row>
    <row r="7" spans="1:8" x14ac:dyDescent="0.35">
      <c r="A7">
        <v>30000</v>
      </c>
      <c r="B7">
        <v>1</v>
      </c>
      <c r="D7">
        <v>542.5</v>
      </c>
      <c r="E7">
        <f>($D7-$E$3)/$E$2</f>
        <v>459.30851063829783</v>
      </c>
      <c r="F7">
        <f>E7/(A7*B7)</f>
        <v>1.5310283687943261E-2</v>
      </c>
    </row>
    <row r="8" spans="1:8" x14ac:dyDescent="0.35">
      <c r="A8" s="1">
        <v>2</v>
      </c>
      <c r="B8">
        <f t="shared" ref="B8:B15" si="0">MROUND(($E$1/$B$3)/$A8,1)</f>
        <v>15000</v>
      </c>
      <c r="D8" s="1">
        <v>417.2</v>
      </c>
      <c r="E8">
        <f t="shared" ref="E8:E15" si="1">($D8-$E$3)/$E$2</f>
        <v>292.68617021276594</v>
      </c>
      <c r="F8">
        <f t="shared" ref="F8:F15" si="2">E8/(A8*B8)</f>
        <v>9.7562056737588651E-3</v>
      </c>
      <c r="G8">
        <f>(($E$7-$E8)/$F$7)/$B8</f>
        <v>0.72553561088592933</v>
      </c>
    </row>
    <row r="9" spans="1:8" x14ac:dyDescent="0.35">
      <c r="A9" s="1">
        <v>1.8</v>
      </c>
      <c r="B9">
        <f t="shared" si="0"/>
        <v>16667</v>
      </c>
      <c r="D9" s="1">
        <v>406.8</v>
      </c>
      <c r="E9">
        <f t="shared" si="1"/>
        <v>278.85638297872345</v>
      </c>
      <c r="F9">
        <f t="shared" si="2"/>
        <v>9.2950268654201397E-3</v>
      </c>
      <c r="G9">
        <f t="shared" ref="G9:G15" si="3">(($E$7-$E9)/$F$7)/$B9</f>
        <v>0.70716593774667624</v>
      </c>
    </row>
    <row r="10" spans="1:8" x14ac:dyDescent="0.35">
      <c r="A10" s="1">
        <v>1.6</v>
      </c>
      <c r="B10">
        <f t="shared" si="0"/>
        <v>18750</v>
      </c>
      <c r="D10" s="1">
        <v>389.9</v>
      </c>
      <c r="E10">
        <f t="shared" si="1"/>
        <v>256.38297872340422</v>
      </c>
      <c r="F10">
        <f t="shared" si="2"/>
        <v>8.546099290780141E-3</v>
      </c>
      <c r="G10">
        <f t="shared" si="3"/>
        <v>0.70689056166763176</v>
      </c>
    </row>
    <row r="11" spans="1:8" x14ac:dyDescent="0.35">
      <c r="A11" s="1">
        <v>1.4</v>
      </c>
      <c r="B11">
        <f t="shared" si="0"/>
        <v>21429</v>
      </c>
      <c r="D11" s="1">
        <v>371.7</v>
      </c>
      <c r="E11">
        <f t="shared" si="1"/>
        <v>232.18085106382978</v>
      </c>
      <c r="F11">
        <f t="shared" si="2"/>
        <v>7.7392069179893002E-3</v>
      </c>
      <c r="G11">
        <f t="shared" si="3"/>
        <v>0.69228493831976279</v>
      </c>
    </row>
    <row r="12" spans="1:8" x14ac:dyDescent="0.35">
      <c r="A12" s="1">
        <v>1.35</v>
      </c>
      <c r="B12">
        <f t="shared" si="0"/>
        <v>22222</v>
      </c>
      <c r="D12" s="1">
        <v>369.5</v>
      </c>
      <c r="E12">
        <f t="shared" si="1"/>
        <v>229.25531914893617</v>
      </c>
      <c r="F12">
        <f t="shared" si="2"/>
        <v>7.6419203908351134E-3</v>
      </c>
      <c r="G12">
        <f t="shared" si="3"/>
        <v>0.67617931535424214</v>
      </c>
    </row>
    <row r="13" spans="1:8" x14ac:dyDescent="0.35">
      <c r="A13" s="1">
        <v>1.3</v>
      </c>
      <c r="B13">
        <f t="shared" si="0"/>
        <v>23077</v>
      </c>
      <c r="D13" s="1">
        <v>362.9</v>
      </c>
      <c r="E13">
        <f t="shared" si="1"/>
        <v>220.47872340425531</v>
      </c>
      <c r="F13">
        <f t="shared" si="2"/>
        <v>7.3492662825875681E-3</v>
      </c>
      <c r="G13">
        <f t="shared" si="3"/>
        <v>0.67596763675717297</v>
      </c>
    </row>
    <row r="14" spans="1:8" x14ac:dyDescent="0.35">
      <c r="A14" s="1">
        <v>1.25</v>
      </c>
      <c r="B14">
        <f t="shared" si="0"/>
        <v>24000</v>
      </c>
      <c r="D14" s="1">
        <v>360.5</v>
      </c>
      <c r="E14">
        <f t="shared" si="1"/>
        <v>217.28723404255319</v>
      </c>
      <c r="F14">
        <f t="shared" si="2"/>
        <v>7.2429078014184401E-3</v>
      </c>
      <c r="G14">
        <f t="shared" si="3"/>
        <v>0.6586566299942096</v>
      </c>
    </row>
    <row r="15" spans="1:8" x14ac:dyDescent="0.35">
      <c r="A15" s="1">
        <v>1.2</v>
      </c>
      <c r="B15">
        <f t="shared" si="0"/>
        <v>25000</v>
      </c>
      <c r="D15" s="1">
        <v>347.3</v>
      </c>
      <c r="E15">
        <f t="shared" si="1"/>
        <v>199.7340425531915</v>
      </c>
      <c r="F15">
        <f t="shared" si="2"/>
        <v>6.6578014184397166E-3</v>
      </c>
      <c r="G15">
        <f t="shared" si="3"/>
        <v>0.6781702374059061</v>
      </c>
    </row>
    <row r="17" spans="6:7" x14ac:dyDescent="0.35">
      <c r="F17" t="s">
        <v>11</v>
      </c>
      <c r="G17">
        <f>AVERAGE(G8:G15)</f>
        <v>0.69010635851644131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A86E-F7D3-4EE5-A717-8998D25F3471}">
  <dimension ref="A1:H13"/>
  <sheetViews>
    <sheetView zoomScale="235" zoomScaleNormal="235" workbookViewId="0">
      <selection activeCell="B16" sqref="B16"/>
    </sheetView>
  </sheetViews>
  <sheetFormatPr defaultRowHeight="14.5" x14ac:dyDescent="0.35"/>
  <cols>
    <col min="1" max="1" width="12.36328125" bestFit="1" customWidth="1"/>
    <col min="4" max="4" width="14.36328125" bestFit="1" customWidth="1"/>
    <col min="5" max="5" width="12.453125" bestFit="1" customWidth="1"/>
    <col min="7" max="7" width="12.6328125" bestFit="1" customWidth="1"/>
  </cols>
  <sheetData>
    <row r="1" spans="1:8" x14ac:dyDescent="0.35">
      <c r="A1" t="s">
        <v>0</v>
      </c>
      <c r="B1">
        <f>(E7/(A7/1000))*60</f>
        <v>918.61702127659566</v>
      </c>
      <c r="D1" t="s">
        <v>2</v>
      </c>
      <c r="E1" s="1">
        <f>E7</f>
        <v>459.30851063829783</v>
      </c>
      <c r="G1" t="s">
        <v>19</v>
      </c>
      <c r="H1" t="s">
        <v>14</v>
      </c>
    </row>
    <row r="2" spans="1:8" x14ac:dyDescent="0.35">
      <c r="A2" t="s">
        <v>1</v>
      </c>
      <c r="B2">
        <f>B1/60</f>
        <v>15.310283687943262</v>
      </c>
      <c r="D2" t="s">
        <v>6</v>
      </c>
      <c r="E2" s="1">
        <v>0.752</v>
      </c>
      <c r="G2" t="s">
        <v>15</v>
      </c>
      <c r="H2" t="s">
        <v>21</v>
      </c>
    </row>
    <row r="3" spans="1:8" x14ac:dyDescent="0.35">
      <c r="A3" t="s">
        <v>5</v>
      </c>
      <c r="B3">
        <f>B2/1000</f>
        <v>1.5310283687943262E-2</v>
      </c>
      <c r="D3" t="s">
        <v>9</v>
      </c>
      <c r="E3" s="1">
        <v>197.1</v>
      </c>
      <c r="G3" t="s">
        <v>12</v>
      </c>
      <c r="H3">
        <v>7</v>
      </c>
    </row>
    <row r="6" spans="1:8" x14ac:dyDescent="0.35">
      <c r="A6" t="s">
        <v>4</v>
      </c>
      <c r="B6" t="s">
        <v>3</v>
      </c>
      <c r="D6" t="s">
        <v>7</v>
      </c>
      <c r="E6" t="s">
        <v>8</v>
      </c>
      <c r="F6" t="s">
        <v>5</v>
      </c>
      <c r="G6" t="s">
        <v>10</v>
      </c>
    </row>
    <row r="7" spans="1:8" x14ac:dyDescent="0.35">
      <c r="A7">
        <v>30000</v>
      </c>
      <c r="B7">
        <v>1</v>
      </c>
      <c r="D7">
        <v>542.5</v>
      </c>
      <c r="E7">
        <f>($D7-$E$3)/$E$2</f>
        <v>459.30851063829783</v>
      </c>
      <c r="F7">
        <f>E7/(A7*B7)</f>
        <v>1.5310283687943261E-2</v>
      </c>
    </row>
    <row r="8" spans="1:8" x14ac:dyDescent="0.35">
      <c r="A8" s="1">
        <v>1.6</v>
      </c>
      <c r="B8">
        <f t="shared" ref="B8:B11" si="0">MROUND(($E$1/$B$3)/$A8,1)</f>
        <v>18750</v>
      </c>
      <c r="D8" s="1">
        <v>421</v>
      </c>
      <c r="E8">
        <f t="shared" ref="E8:E11" si="1">($D8-$E$3)/$E$2</f>
        <v>297.73936170212767</v>
      </c>
      <c r="F8">
        <f t="shared" ref="F8:F11" si="2">E8/(A8*B8)</f>
        <v>9.9246453900709228E-3</v>
      </c>
      <c r="G8">
        <f t="shared" ref="G8:G11" si="3">(($E$7-$E8)/$F$7)/$B8</f>
        <v>0.56282570932252451</v>
      </c>
    </row>
    <row r="9" spans="1:8" x14ac:dyDescent="0.35">
      <c r="A9" s="1">
        <v>1.4</v>
      </c>
      <c r="B9">
        <f t="shared" si="0"/>
        <v>21429</v>
      </c>
      <c r="D9" s="1">
        <v>406.4</v>
      </c>
      <c r="E9">
        <f t="shared" si="1"/>
        <v>278.32446808510633</v>
      </c>
      <c r="F9">
        <f t="shared" si="2"/>
        <v>9.2772967235690736E-3</v>
      </c>
      <c r="G9">
        <f t="shared" si="3"/>
        <v>0.55163922778290242</v>
      </c>
    </row>
    <row r="10" spans="1:8" x14ac:dyDescent="0.35">
      <c r="A10" s="1">
        <v>1.3</v>
      </c>
      <c r="B10">
        <f t="shared" si="0"/>
        <v>23077</v>
      </c>
      <c r="D10" s="1">
        <v>398</v>
      </c>
      <c r="E10">
        <f t="shared" si="1"/>
        <v>267.15425531914894</v>
      </c>
      <c r="F10">
        <f t="shared" si="2"/>
        <v>8.9051121602644299E-3</v>
      </c>
      <c r="G10">
        <f t="shared" si="3"/>
        <v>0.54386037589872771</v>
      </c>
    </row>
    <row r="11" spans="1:8" x14ac:dyDescent="0.35">
      <c r="A11" s="1">
        <v>1.2</v>
      </c>
      <c r="B11">
        <f t="shared" si="0"/>
        <v>25000</v>
      </c>
      <c r="D11" s="1">
        <v>388.2</v>
      </c>
      <c r="E11">
        <f t="shared" si="1"/>
        <v>254.12234042553192</v>
      </c>
      <c r="F11">
        <f t="shared" si="2"/>
        <v>8.4707446808510636E-3</v>
      </c>
      <c r="G11">
        <f t="shared" si="3"/>
        <v>0.53607411696583662</v>
      </c>
    </row>
    <row r="13" spans="1:8" x14ac:dyDescent="0.35">
      <c r="F13" t="s">
        <v>11</v>
      </c>
      <c r="G13">
        <f>AVERAGE(G8:G11)</f>
        <v>0.54859985749249784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Injector Static Flow Data</vt:lpstr>
      <vt:lpstr>8v</vt:lpstr>
      <vt:lpstr>9v</vt:lpstr>
      <vt:lpstr>10v</vt:lpstr>
      <vt:lpstr>11v</vt:lpstr>
      <vt:lpstr>12v</vt:lpstr>
      <vt:lpstr>14v</vt:lpstr>
      <vt:lpstr>16v</vt:lpstr>
      <vt:lpstr>18v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Lu</dc:creator>
  <cp:lastModifiedBy>Joe Lu</cp:lastModifiedBy>
  <dcterms:created xsi:type="dcterms:W3CDTF">2024-12-23T19:25:00Z</dcterms:created>
  <dcterms:modified xsi:type="dcterms:W3CDTF">2025-01-22T07:35:58Z</dcterms:modified>
</cp:coreProperties>
</file>